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x58d\Desktop\"/>
    </mc:Choice>
  </mc:AlternateContent>
  <bookViews>
    <workbookView xWindow="0" yWindow="0" windowWidth="19200" windowHeight="11595" tabRatio="548" activeTab="1"/>
  </bookViews>
  <sheets>
    <sheet name="PMEF-JV Y PMEF-GJ" sheetId="7" r:id="rId1"/>
    <sheet name="PMEF-MY" sheetId="5" r:id="rId2"/>
  </sheets>
  <definedNames>
    <definedName name="_xlnm._FilterDatabase" localSheetId="0" hidden="1">'PMEF-JV Y PMEF-GJ'!$A$55:$H$57</definedName>
  </definedNames>
  <calcPr calcId="152511"/>
</workbook>
</file>

<file path=xl/calcChain.xml><?xml version="1.0" encoding="utf-8"?>
<calcChain xmlns="http://schemas.openxmlformats.org/spreadsheetml/2006/main">
  <c r="C5" i="5" l="1"/>
  <c r="C17" i="5"/>
  <c r="E28" i="5"/>
  <c r="E27" i="5"/>
  <c r="E26" i="5"/>
  <c r="E25" i="5"/>
  <c r="E24" i="5"/>
  <c r="C10" i="5"/>
  <c r="C6" i="5"/>
  <c r="C35" i="5"/>
  <c r="C36" i="7"/>
  <c r="E36" i="7"/>
  <c r="C15" i="7"/>
  <c r="C17" i="7"/>
  <c r="B40" i="5"/>
  <c r="B41" i="5"/>
  <c r="E32" i="7"/>
  <c r="E33" i="7"/>
  <c r="E34" i="7"/>
  <c r="E35" i="7"/>
  <c r="D36" i="7"/>
  <c r="B44" i="7"/>
  <c r="C44" i="7"/>
  <c r="E44" i="7"/>
  <c r="E47" i="7"/>
  <c r="B45" i="7"/>
  <c r="B47" i="7"/>
  <c r="C45" i="7"/>
  <c r="B50" i="7"/>
  <c r="C50" i="7"/>
  <c r="E50" i="7"/>
  <c r="E53" i="7"/>
  <c r="B51" i="7"/>
  <c r="D51" i="7"/>
  <c r="G51" i="7"/>
  <c r="C51" i="7"/>
  <c r="B56" i="7"/>
  <c r="C56" i="7"/>
  <c r="D56" i="7"/>
  <c r="G56" i="7"/>
  <c r="E56" i="7"/>
  <c r="E59" i="7"/>
  <c r="B57" i="7"/>
  <c r="C57" i="7"/>
  <c r="B59" i="7"/>
  <c r="B35" i="5"/>
  <c r="B36" i="5"/>
  <c r="C12" i="5"/>
  <c r="C14" i="5"/>
  <c r="E40" i="5"/>
  <c r="C47" i="7"/>
  <c r="C18" i="7"/>
  <c r="C19" i="7"/>
  <c r="F45" i="7"/>
  <c r="E41" i="5"/>
  <c r="C20" i="5"/>
  <c r="C13" i="5"/>
  <c r="E35" i="5"/>
  <c r="F47" i="7"/>
  <c r="F51" i="7"/>
  <c r="F57" i="7"/>
  <c r="E36" i="5"/>
  <c r="F59" i="7"/>
  <c r="F53" i="7"/>
  <c r="C36" i="5"/>
  <c r="D35" i="5"/>
  <c r="C40" i="5"/>
  <c r="D57" i="7"/>
  <c r="G57" i="7"/>
  <c r="G59" i="7"/>
  <c r="C59" i="7"/>
  <c r="C18" i="5"/>
  <c r="C19" i="5"/>
  <c r="C21" i="5"/>
  <c r="C53" i="7"/>
  <c r="D45" i="7"/>
  <c r="G45" i="7"/>
  <c r="B53" i="7"/>
  <c r="D59" i="7"/>
  <c r="D44" i="7"/>
  <c r="G44" i="7"/>
  <c r="G47" i="7"/>
  <c r="D50" i="7"/>
  <c r="D36" i="5"/>
  <c r="F35" i="5"/>
  <c r="F36" i="5"/>
  <c r="D40" i="5"/>
  <c r="C41" i="5"/>
  <c r="D47" i="7"/>
  <c r="D53" i="7"/>
  <c r="G50" i="7"/>
  <c r="G53" i="7"/>
  <c r="F40" i="5"/>
  <c r="F41" i="5"/>
  <c r="D41" i="5"/>
</calcChain>
</file>

<file path=xl/sharedStrings.xml><?xml version="1.0" encoding="utf-8"?>
<sst xmlns="http://schemas.openxmlformats.org/spreadsheetml/2006/main" count="110" uniqueCount="54">
  <si>
    <t>MODULO A</t>
  </si>
  <si>
    <t>MODULO B</t>
  </si>
  <si>
    <t>BECAS</t>
  </si>
  <si>
    <t>SALARIO MÍNIMO INTERPROFESIONAL</t>
  </si>
  <si>
    <t>75% S.M.I.</t>
  </si>
  <si>
    <t>CUOTA S.S.</t>
  </si>
  <si>
    <t>S.M.I./ DÍA</t>
  </si>
  <si>
    <t>PERSONAL APOYO</t>
  </si>
  <si>
    <t>EMPRESA</t>
  </si>
  <si>
    <t>TRABAJ</t>
  </si>
  <si>
    <t>TOTAL</t>
  </si>
  <si>
    <t>CONTINGENCIAS COMUNES</t>
  </si>
  <si>
    <t>CONTINGENCIAS PROFESIONALES</t>
  </si>
  <si>
    <t>FONDO GARANTÍA SALARIAL</t>
  </si>
  <si>
    <t>FORMACIÓN PROFESIONAL</t>
  </si>
  <si>
    <t>NÚMERO DE ALUMNOS TRABAJADORES</t>
  </si>
  <si>
    <t>MODULOS AB</t>
  </si>
  <si>
    <t>SALARIOS</t>
  </si>
  <si>
    <t>MÓDULOS A Y B</t>
  </si>
  <si>
    <t>MÓDULO B</t>
  </si>
  <si>
    <t xml:space="preserve">TOTAL </t>
  </si>
  <si>
    <t xml:space="preserve"> </t>
  </si>
  <si>
    <t>Columna1</t>
  </si>
  <si>
    <t>Total</t>
  </si>
  <si>
    <t>3 MESES</t>
  </si>
  <si>
    <t>9 MESES</t>
  </si>
  <si>
    <t>6 MESES</t>
  </si>
  <si>
    <t>1 (FORMACIÓN)</t>
  </si>
  <si>
    <t>2 (FORMACIÓN + TRABAJO)</t>
  </si>
  <si>
    <t>COORDINADOR/A</t>
  </si>
  <si>
    <t>FP 2º GRADO, ADMINISTRATIVOS, ETC</t>
  </si>
  <si>
    <t xml:space="preserve">CÁLCULO DE LA SUBVENCIÓN PMEF-JV </t>
  </si>
  <si>
    <t>100% S.M.I.</t>
  </si>
  <si>
    <t>CÁLCULO DE LA SUBVENCIÓN PROGRAMA MIXTO EMPLEO-FORMACION (PMEF-MY) A 12 MESES</t>
  </si>
  <si>
    <t>CÁLCULO DE LA SUBVENCIÓN PROGRAMA MIXTO EMPLEO-FORMACION (PMEF-MY) A 9 MESES</t>
  </si>
  <si>
    <t>COSTE SEMESTRE/TRABAJADOR PMEF-MY</t>
  </si>
  <si>
    <t>SALARIOS PMEF-JV</t>
  </si>
  <si>
    <t>FORMADOR (OTROS)</t>
  </si>
  <si>
    <t>TOTAL ETAPA (6 MESES)</t>
  </si>
  <si>
    <t>TOTAL ETAPA (9 MESES)</t>
  </si>
  <si>
    <t>TOTAL MES (INCLUIDA PRORRATA P.E.)</t>
  </si>
  <si>
    <t>1ª ETAPA PMEF-JV. FORMACIÓN</t>
  </si>
  <si>
    <t>2ª ETAPA PMEF-JV, FORM EN ALT.</t>
  </si>
  <si>
    <t>ETAPAS</t>
  </si>
  <si>
    <t>TOTAL (MODULOS A Y B)</t>
  </si>
  <si>
    <t>TOTAL MES (INCLUIDA PRORRATA P.EXT.)</t>
  </si>
  <si>
    <t xml:space="preserve">FORMADOR Y PERSONAL DE APOYO TITULADOS SUPERIORES Y MEDIOS </t>
  </si>
  <si>
    <r>
      <t xml:space="preserve">COSTES MÁXIMO PERSONAL PMEF </t>
    </r>
    <r>
      <rPr>
        <b/>
        <sz val="10"/>
        <rFont val="Arial"/>
        <family val="2"/>
      </rPr>
      <t>(JORNADA COMPLETA/AÑO)</t>
    </r>
  </si>
  <si>
    <t>TOTAL ETAPA (12 MESES)</t>
  </si>
  <si>
    <t>COSTES MÁXIMO PERSONAL PMEF-MY  (JORNADA COMPLETA/AÑO)</t>
  </si>
  <si>
    <t>CÁLCULO DE LOS MÓDULOS ECONÓMICOS PARA PMEF-JV y PMEF-GJ</t>
  </si>
  <si>
    <t>COTIZACIONES A LA SEGURIDAD SOCIAL PARA CONTRATOS DE FORMACIÓN Y APENDIZAJE 2018</t>
  </si>
  <si>
    <t>CÁLCULO DE LOS MÓDULOS ECONÓMICOS PARA PMEF-MY 2018</t>
  </si>
  <si>
    <t>SALARIOS PMEF-MY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</si>
</sst>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€-1]"/>
  </numFmts>
  <fonts count="3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color indexed="63"/>
      <name val="Calibri"/>
      <family val="2"/>
    </font>
    <font>
      <sz val="10"/>
      <color indexed="8"/>
      <name val="Arial"/>
      <family val="2"/>
    </font>
    <font>
      <sz val="11"/>
      <color indexed="8"/>
      <name val="Trebuchet MS"/>
      <family val="2"/>
    </font>
    <font>
      <sz val="11"/>
      <color indexed="8"/>
      <name val="Calibri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i/>
      <sz val="1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56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6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3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3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30"/>
      </left>
      <right/>
      <top style="thin">
        <color indexed="64"/>
      </top>
      <bottom/>
      <diagonal/>
    </border>
    <border>
      <left style="medium">
        <color indexed="18"/>
      </left>
      <right/>
      <top/>
      <bottom/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18"/>
      </right>
      <top style="thin">
        <color indexed="22"/>
      </top>
      <bottom style="thin">
        <color indexed="22"/>
      </bottom>
      <diagonal/>
    </border>
    <border>
      <left style="medium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8"/>
      </bottom>
      <diagonal/>
    </border>
    <border>
      <left/>
      <right style="thin">
        <color indexed="8"/>
      </right>
      <top style="double">
        <color indexed="62"/>
      </top>
      <bottom style="medium">
        <color indexed="18"/>
      </bottom>
      <diagonal/>
    </border>
    <border>
      <left/>
      <right style="medium">
        <color indexed="18"/>
      </right>
      <top style="double">
        <color indexed="62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 style="thin">
        <color indexed="64"/>
      </right>
      <top style="thin">
        <color indexed="64"/>
      </top>
      <bottom/>
      <diagonal/>
    </border>
    <border>
      <left style="medium">
        <color indexed="30"/>
      </left>
      <right style="thin">
        <color indexed="64"/>
      </right>
      <top/>
      <bottom/>
      <diagonal/>
    </border>
    <border>
      <left style="medium">
        <color indexed="30"/>
      </left>
      <right style="thin">
        <color indexed="64"/>
      </right>
      <top/>
      <bottom style="thin">
        <color indexed="64"/>
      </bottom>
      <diagonal/>
    </border>
    <border>
      <left style="medium">
        <color indexed="30"/>
      </left>
      <right/>
      <top/>
      <bottom style="thick">
        <color indexed="62"/>
      </bottom>
      <diagonal/>
    </border>
    <border>
      <left/>
      <right style="medium">
        <color indexed="18"/>
      </right>
      <top/>
      <bottom style="thick">
        <color indexed="62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18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30"/>
      </top>
      <bottom/>
      <diagonal/>
    </border>
    <border>
      <left/>
      <right style="medium">
        <color indexed="18"/>
      </right>
      <top style="medium">
        <color indexed="30"/>
      </top>
      <bottom/>
      <diagonal/>
    </border>
    <border>
      <left style="medium">
        <color indexed="18"/>
      </left>
      <right style="thin">
        <color indexed="64"/>
      </right>
      <top style="thin">
        <color indexed="64"/>
      </top>
      <bottom/>
      <diagonal/>
    </border>
    <border>
      <left style="medium">
        <color indexed="1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29" fillId="11" borderId="0" applyNumberFormat="0" applyBorder="0" applyAlignment="0" applyProtection="0"/>
    <xf numFmtId="0" fontId="30" fillId="0" borderId="59" applyNumberFormat="0" applyFill="0" applyAlignment="0" applyProtection="0"/>
    <xf numFmtId="0" fontId="5" fillId="13" borderId="60" applyNumberFormat="0" applyFont="0" applyAlignment="0" applyProtection="0"/>
    <xf numFmtId="0" fontId="31" fillId="12" borderId="61" applyNumberFormat="0" applyAlignment="0" applyProtection="0"/>
  </cellStyleXfs>
  <cellXfs count="205">
    <xf numFmtId="0" fontId="0" fillId="0" borderId="0" xfId="0"/>
    <xf numFmtId="164" fontId="0" fillId="0" borderId="0" xfId="0" applyNumberFormat="1"/>
    <xf numFmtId="0" fontId="3" fillId="0" borderId="4" xfId="0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164" fontId="0" fillId="3" borderId="4" xfId="0" applyNumberFormat="1" applyFill="1" applyBorder="1" applyAlignment="1">
      <alignment vertical="center"/>
    </xf>
    <xf numFmtId="164" fontId="0" fillId="3" borderId="0" xfId="0" applyNumberFormat="1" applyFill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vertical="center"/>
    </xf>
    <xf numFmtId="165" fontId="12" fillId="4" borderId="7" xfId="0" applyNumberFormat="1" applyFont="1" applyFill="1" applyBorder="1" applyAlignment="1">
      <alignment vertical="center"/>
    </xf>
    <xf numFmtId="0" fontId="0" fillId="3" borderId="0" xfId="0" applyFill="1"/>
    <xf numFmtId="0" fontId="0" fillId="3" borderId="11" xfId="0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164" fontId="0" fillId="3" borderId="7" xfId="0" applyNumberForma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65" fontId="0" fillId="3" borderId="0" xfId="0" applyNumberForma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4" fontId="0" fillId="3" borderId="15" xfId="0" applyNumberFormat="1" applyFill="1" applyBorder="1" applyAlignment="1">
      <alignment vertical="center"/>
    </xf>
    <xf numFmtId="165" fontId="0" fillId="3" borderId="15" xfId="0" applyNumberForma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164" fontId="9" fillId="3" borderId="18" xfId="0" applyNumberFormat="1" applyFont="1" applyFill="1" applyBorder="1" applyAlignment="1">
      <alignment vertical="center"/>
    </xf>
    <xf numFmtId="0" fontId="15" fillId="3" borderId="19" xfId="0" applyFont="1" applyFill="1" applyBorder="1"/>
    <xf numFmtId="0" fontId="16" fillId="3" borderId="20" xfId="0" applyFont="1" applyFill="1" applyBorder="1"/>
    <xf numFmtId="0" fontId="16" fillId="3" borderId="21" xfId="0" applyFont="1" applyFill="1" applyBorder="1"/>
    <xf numFmtId="0" fontId="16" fillId="0" borderId="0" xfId="0" applyFont="1"/>
    <xf numFmtId="0" fontId="9" fillId="0" borderId="0" xfId="0" applyFont="1"/>
    <xf numFmtId="0" fontId="9" fillId="3" borderId="17" xfId="0" applyFont="1" applyFill="1" applyBorder="1"/>
    <xf numFmtId="0" fontId="9" fillId="3" borderId="0" xfId="0" applyFont="1" applyFill="1" applyBorder="1"/>
    <xf numFmtId="0" fontId="9" fillId="3" borderId="22" xfId="0" applyFont="1" applyFill="1" applyBorder="1"/>
    <xf numFmtId="0" fontId="19" fillId="3" borderId="0" xfId="0" applyFont="1" applyFill="1" applyBorder="1"/>
    <xf numFmtId="0" fontId="20" fillId="3" borderId="22" xfId="0" applyFont="1" applyFill="1" applyBorder="1" applyAlignment="1">
      <alignment horizontal="center" vertical="center"/>
    </xf>
    <xf numFmtId="0" fontId="21" fillId="0" borderId="0" xfId="0" applyFont="1"/>
    <xf numFmtId="0" fontId="22" fillId="3" borderId="4" xfId="0" applyFont="1" applyFill="1" applyBorder="1" applyAlignment="1">
      <alignment vertical="center"/>
    </xf>
    <xf numFmtId="0" fontId="23" fillId="3" borderId="0" xfId="0" applyFont="1" applyFill="1" applyBorder="1"/>
    <xf numFmtId="164" fontId="23" fillId="3" borderId="22" xfId="0" applyNumberFormat="1" applyFont="1" applyFill="1" applyBorder="1" applyAlignment="1">
      <alignment vertical="center"/>
    </xf>
    <xf numFmtId="0" fontId="23" fillId="0" borderId="0" xfId="0" applyFont="1"/>
    <xf numFmtId="0" fontId="23" fillId="3" borderId="17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3" fillId="3" borderId="22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21" fillId="3" borderId="22" xfId="0" applyFont="1" applyFill="1" applyBorder="1" applyAlignment="1">
      <alignment vertical="center"/>
    </xf>
    <xf numFmtId="0" fontId="21" fillId="3" borderId="23" xfId="0" applyFont="1" applyFill="1" applyBorder="1" applyAlignment="1">
      <alignment vertical="center"/>
    </xf>
    <xf numFmtId="0" fontId="21" fillId="3" borderId="4" xfId="0" applyFont="1" applyFill="1" applyBorder="1" applyAlignment="1">
      <alignment vertical="center"/>
    </xf>
    <xf numFmtId="0" fontId="24" fillId="3" borderId="0" xfId="0" applyFont="1" applyFill="1" applyBorder="1"/>
    <xf numFmtId="164" fontId="24" fillId="3" borderId="22" xfId="0" applyNumberFormat="1" applyFont="1" applyFill="1" applyBorder="1" applyAlignment="1">
      <alignment vertical="center"/>
    </xf>
    <xf numFmtId="0" fontId="24" fillId="0" borderId="0" xfId="0" applyFont="1"/>
    <xf numFmtId="164" fontId="24" fillId="0" borderId="0" xfId="0" applyNumberFormat="1" applyFont="1"/>
    <xf numFmtId="0" fontId="24" fillId="3" borderId="17" xfId="0" applyFont="1" applyFill="1" applyBorder="1" applyAlignment="1">
      <alignment vertical="center"/>
    </xf>
    <xf numFmtId="0" fontId="24" fillId="3" borderId="24" xfId="0" applyFont="1" applyFill="1" applyBorder="1" applyAlignment="1">
      <alignment vertical="center"/>
    </xf>
    <xf numFmtId="0" fontId="24" fillId="3" borderId="23" xfId="0" applyFont="1" applyFill="1" applyBorder="1" applyAlignment="1">
      <alignment vertical="center"/>
    </xf>
    <xf numFmtId="0" fontId="24" fillId="3" borderId="4" xfId="0" applyFont="1" applyFill="1" applyBorder="1" applyAlignment="1">
      <alignment vertical="center"/>
    </xf>
    <xf numFmtId="0" fontId="16" fillId="3" borderId="0" xfId="0" applyFont="1" applyFill="1" applyBorder="1"/>
    <xf numFmtId="164" fontId="16" fillId="3" borderId="22" xfId="0" applyNumberFormat="1" applyFont="1" applyFill="1" applyBorder="1" applyAlignment="1">
      <alignment vertical="center"/>
    </xf>
    <xf numFmtId="0" fontId="16" fillId="3" borderId="23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164" fontId="16" fillId="3" borderId="0" xfId="0" applyNumberFormat="1" applyFont="1" applyFill="1" applyBorder="1" applyAlignment="1">
      <alignment vertical="center"/>
    </xf>
    <xf numFmtId="0" fontId="16" fillId="3" borderId="17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22" xfId="0" applyFont="1" applyFill="1" applyBorder="1" applyAlignment="1">
      <alignment vertical="center"/>
    </xf>
    <xf numFmtId="0" fontId="21" fillId="3" borderId="0" xfId="0" applyFont="1" applyFill="1" applyBorder="1"/>
    <xf numFmtId="0" fontId="21" fillId="3" borderId="17" xfId="0" applyFont="1" applyFill="1" applyBorder="1"/>
    <xf numFmtId="0" fontId="20" fillId="3" borderId="25" xfId="0" applyFont="1" applyFill="1" applyBorder="1" applyAlignment="1">
      <alignment vertical="center"/>
    </xf>
    <xf numFmtId="164" fontId="21" fillId="3" borderId="22" xfId="0" applyNumberFormat="1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20" fillId="3" borderId="23" xfId="0" applyFont="1" applyFill="1" applyBorder="1" applyAlignment="1">
      <alignment vertical="center"/>
    </xf>
    <xf numFmtId="164" fontId="20" fillId="3" borderId="22" xfId="0" applyNumberFormat="1" applyFont="1" applyFill="1" applyBorder="1" applyAlignment="1">
      <alignment vertical="center"/>
    </xf>
    <xf numFmtId="0" fontId="21" fillId="3" borderId="17" xfId="0" applyFont="1" applyFill="1" applyBorder="1" applyAlignment="1">
      <alignment vertical="center"/>
    </xf>
    <xf numFmtId="164" fontId="21" fillId="0" borderId="0" xfId="0" applyNumberFormat="1" applyFont="1"/>
    <xf numFmtId="0" fontId="20" fillId="3" borderId="17" xfId="0" applyFont="1" applyFill="1" applyBorder="1" applyAlignment="1">
      <alignment vertical="center"/>
    </xf>
    <xf numFmtId="164" fontId="21" fillId="3" borderId="0" xfId="0" applyNumberFormat="1" applyFont="1" applyFill="1" applyBorder="1" applyAlignment="1">
      <alignment vertical="center"/>
    </xf>
    <xf numFmtId="0" fontId="26" fillId="0" borderId="0" xfId="0" applyFont="1"/>
    <xf numFmtId="164" fontId="26" fillId="0" borderId="0" xfId="0" applyNumberFormat="1" applyFont="1"/>
    <xf numFmtId="0" fontId="18" fillId="3" borderId="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vertical="center"/>
    </xf>
    <xf numFmtId="0" fontId="19" fillId="0" borderId="0" xfId="0" applyFont="1"/>
    <xf numFmtId="0" fontId="20" fillId="13" borderId="26" xfId="3" applyFont="1" applyBorder="1" applyAlignment="1">
      <alignment horizontal="center" vertical="center"/>
    </xf>
    <xf numFmtId="0" fontId="20" fillId="13" borderId="2" xfId="3" applyFont="1" applyBorder="1" applyAlignment="1">
      <alignment horizontal="center" vertical="center"/>
    </xf>
    <xf numFmtId="0" fontId="20" fillId="13" borderId="27" xfId="3" applyFont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vertical="center"/>
    </xf>
    <xf numFmtId="165" fontId="6" fillId="3" borderId="18" xfId="0" applyNumberFormat="1" applyFont="1" applyFill="1" applyBorder="1" applyAlignment="1">
      <alignment vertical="center"/>
    </xf>
    <xf numFmtId="164" fontId="9" fillId="0" borderId="0" xfId="0" applyNumberFormat="1" applyFont="1"/>
    <xf numFmtId="0" fontId="21" fillId="3" borderId="28" xfId="0" applyFont="1" applyFill="1" applyBorder="1"/>
    <xf numFmtId="0" fontId="9" fillId="3" borderId="29" xfId="0" applyFont="1" applyFill="1" applyBorder="1"/>
    <xf numFmtId="164" fontId="12" fillId="3" borderId="30" xfId="0" applyNumberFormat="1" applyFont="1" applyFill="1" applyBorder="1" applyAlignment="1">
      <alignment vertical="center"/>
    </xf>
    <xf numFmtId="164" fontId="12" fillId="3" borderId="31" xfId="0" applyNumberFormat="1" applyFont="1" applyFill="1" applyBorder="1" applyAlignment="1">
      <alignment vertical="center"/>
    </xf>
    <xf numFmtId="164" fontId="12" fillId="3" borderId="32" xfId="0" applyNumberFormat="1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164" fontId="0" fillId="5" borderId="5" xfId="0" applyNumberFormat="1" applyFill="1" applyBorder="1" applyAlignment="1">
      <alignment vertical="center"/>
    </xf>
    <xf numFmtId="165" fontId="0" fillId="5" borderId="8" xfId="0" applyNumberFormat="1" applyFill="1" applyBorder="1" applyAlignment="1">
      <alignment vertical="center"/>
    </xf>
    <xf numFmtId="164" fontId="0" fillId="5" borderId="9" xfId="0" applyNumberForma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vertical="center"/>
    </xf>
    <xf numFmtId="165" fontId="12" fillId="5" borderId="7" xfId="0" applyNumberFormat="1" applyFont="1" applyFill="1" applyBorder="1" applyAlignment="1">
      <alignment vertical="center"/>
    </xf>
    <xf numFmtId="0" fontId="0" fillId="5" borderId="0" xfId="0" applyFill="1"/>
    <xf numFmtId="0" fontId="2" fillId="5" borderId="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5" xfId="0" applyNumberForma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vertical="center"/>
    </xf>
    <xf numFmtId="165" fontId="12" fillId="0" borderId="7" xfId="0" applyNumberFormat="1" applyFont="1" applyFill="1" applyBorder="1" applyAlignment="1">
      <alignment vertical="center"/>
    </xf>
    <xf numFmtId="0" fontId="0" fillId="0" borderId="0" xfId="0" applyFill="1"/>
    <xf numFmtId="0" fontId="20" fillId="13" borderId="5" xfId="3" applyFont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2" fontId="21" fillId="3" borderId="0" xfId="0" applyNumberFormat="1" applyFont="1" applyFill="1" applyBorder="1"/>
    <xf numFmtId="164" fontId="27" fillId="0" borderId="4" xfId="0" applyNumberFormat="1" applyFont="1" applyFill="1" applyBorder="1" applyAlignment="1">
      <alignment vertical="center"/>
    </xf>
    <xf numFmtId="164" fontId="28" fillId="3" borderId="4" xfId="0" applyNumberFormat="1" applyFont="1" applyFill="1" applyBorder="1" applyAlignment="1">
      <alignment horizontal="right" vertical="center"/>
    </xf>
    <xf numFmtId="164" fontId="27" fillId="3" borderId="4" xfId="0" applyNumberFormat="1" applyFont="1" applyFill="1" applyBorder="1" applyAlignment="1">
      <alignment vertical="center"/>
    </xf>
    <xf numFmtId="164" fontId="27" fillId="6" borderId="4" xfId="0" applyNumberFormat="1" applyFont="1" applyFill="1" applyBorder="1" applyAlignment="1">
      <alignment vertical="center"/>
    </xf>
    <xf numFmtId="164" fontId="28" fillId="3" borderId="5" xfId="0" applyNumberFormat="1" applyFont="1" applyFill="1" applyBorder="1" applyAlignment="1">
      <alignment vertical="center"/>
    </xf>
    <xf numFmtId="2" fontId="0" fillId="0" borderId="0" xfId="0" applyNumberFormat="1"/>
    <xf numFmtId="164" fontId="28" fillId="0" borderId="5" xfId="0" applyNumberFormat="1" applyFont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164" fontId="33" fillId="0" borderId="5" xfId="0" applyNumberFormat="1" applyFont="1" applyBorder="1" applyAlignment="1">
      <alignment vertical="center"/>
    </xf>
    <xf numFmtId="164" fontId="27" fillId="3" borderId="5" xfId="0" applyNumberFormat="1" applyFont="1" applyFill="1" applyBorder="1" applyAlignment="1">
      <alignment vertical="center"/>
    </xf>
    <xf numFmtId="164" fontId="28" fillId="0" borderId="5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0" fillId="3" borderId="4" xfId="0" applyNumberFormat="1" applyFont="1" applyFill="1" applyBorder="1" applyAlignment="1">
      <alignment vertical="center"/>
    </xf>
    <xf numFmtId="164" fontId="27" fillId="3" borderId="5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left" vertical="center"/>
    </xf>
    <xf numFmtId="0" fontId="2" fillId="3" borderId="47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8" fillId="7" borderId="36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0" fillId="0" borderId="42" xfId="2" applyBorder="1" applyAlignment="1">
      <alignment horizontal="right" vertical="center"/>
    </xf>
    <xf numFmtId="0" fontId="30" fillId="0" borderId="1" xfId="2" applyBorder="1" applyAlignment="1">
      <alignment horizontal="right" vertical="center"/>
    </xf>
    <xf numFmtId="0" fontId="30" fillId="0" borderId="43" xfId="2" applyBorder="1" applyAlignment="1">
      <alignment horizontal="right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3" fillId="12" borderId="44" xfId="4" applyFont="1" applyBorder="1" applyAlignment="1">
      <alignment horizontal="center" vertical="center"/>
    </xf>
    <xf numFmtId="0" fontId="13" fillId="12" borderId="45" xfId="4" applyFont="1" applyBorder="1" applyAlignment="1">
      <alignment horizontal="center" vertical="center"/>
    </xf>
    <xf numFmtId="0" fontId="20" fillId="3" borderId="13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17" fillId="7" borderId="55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20" fillId="3" borderId="57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left" vertical="center"/>
    </xf>
    <xf numFmtId="0" fontId="20" fillId="13" borderId="28" xfId="3" applyFont="1" applyBorder="1" applyAlignment="1">
      <alignment horizontal="center" vertical="center"/>
    </xf>
    <xf numFmtId="0" fontId="20" fillId="13" borderId="5" xfId="3" applyFont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0" fillId="3" borderId="51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left" vertical="center"/>
    </xf>
    <xf numFmtId="0" fontId="20" fillId="3" borderId="47" xfId="0" applyFont="1" applyFill="1" applyBorder="1" applyAlignment="1">
      <alignment horizontal="left" vertical="center"/>
    </xf>
    <xf numFmtId="0" fontId="20" fillId="3" borderId="48" xfId="0" applyFont="1" applyFill="1" applyBorder="1" applyAlignment="1">
      <alignment horizontal="left" vertical="center"/>
    </xf>
    <xf numFmtId="0" fontId="20" fillId="3" borderId="52" xfId="0" applyFont="1" applyFill="1" applyBorder="1" applyAlignment="1">
      <alignment horizontal="left"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1" fillId="3" borderId="29" xfId="2" applyFont="1" applyFill="1" applyBorder="1" applyAlignment="1">
      <alignment horizontal="right" vertical="center"/>
    </xf>
    <xf numFmtId="0" fontId="11" fillId="3" borderId="53" xfId="2" applyFont="1" applyFill="1" applyBorder="1" applyAlignment="1">
      <alignment horizontal="right"/>
    </xf>
    <xf numFmtId="0" fontId="11" fillId="3" borderId="54" xfId="2" applyFont="1" applyFill="1" applyBorder="1" applyAlignment="1">
      <alignment horizontal="right"/>
    </xf>
    <xf numFmtId="0" fontId="25" fillId="10" borderId="44" xfId="1" applyFont="1" applyFill="1" applyBorder="1" applyAlignment="1">
      <alignment horizontal="center" vertical="center"/>
    </xf>
    <xf numFmtId="0" fontId="25" fillId="10" borderId="45" xfId="1" applyFont="1" applyFill="1" applyBorder="1" applyAlignment="1">
      <alignment horizontal="center" vertical="center"/>
    </xf>
  </cellXfs>
  <cellStyles count="5">
    <cellStyle name="Buena" xfId="1" builtinId="26"/>
    <cellStyle name="Encabezado 1" xfId="2" builtinId="16"/>
    <cellStyle name="Normal" xfId="0" builtinId="0"/>
    <cellStyle name="Notas" xfId="3" builtinId="10"/>
    <cellStyle name="Salida" xfId="4" builtinId="21"/>
  </cellStyles>
  <dxfs count="54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</dxf>
    <dxf>
      <alignment horizontal="general" vertical="center" textRotation="0" wrapText="0" relativeIndent="0" justifyLastLine="0" shrinkToFit="0" readingOrder="0"/>
      <border diagonalUp="0" diagonalDown="0" outline="0">
        <left/>
        <right/>
        <top style="thin">
          <color indexed="8"/>
        </top>
        <bottom/>
      </border>
    </dxf>
    <dxf>
      <numFmt numFmtId="165" formatCode="#,##0.00\ [$€-1]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30"/>
        </right>
        <top style="thin">
          <color indexed="64"/>
        </top>
        <bottom style="thin">
          <color indexed="64"/>
        </bottom>
      </border>
    </dxf>
    <dxf>
      <numFmt numFmtId="165" formatCode="#,##0.00\ [$€-1]"/>
      <alignment horizontal="general" vertical="center" textRotation="0" wrapText="0" relativeIndent="0" justifyLastLine="0" shrinkToFit="0" readingOrder="0"/>
      <border diagonalUp="0" diagonalDown="0" outline="0">
        <left/>
        <right style="medium">
          <color indexed="30"/>
        </right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 outline="0">
        <left style="medium">
          <color indexed="30"/>
        </left>
        <right/>
        <top/>
        <bottom/>
      </border>
    </dxf>
    <dxf>
      <fill>
        <patternFill patternType="solid">
          <fgColor indexed="64"/>
          <bgColor indexed="43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#,##0.00\ &quot;€&quot;"/>
      <fill>
        <patternFill patternType="solid">
          <fgColor indexed="64"/>
          <bgColor indexed="4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</dxf>
    <dxf>
      <alignment horizontal="general" vertical="center" textRotation="0" wrapText="0" relativeIndent="0" justifyLastLine="0" shrinkToFit="0" readingOrder="0"/>
      <border diagonalUp="0" diagonalDown="0" outline="0">
        <left/>
        <right/>
        <top style="thin">
          <color indexed="8"/>
        </top>
        <bottom/>
      </border>
    </dxf>
    <dxf>
      <numFmt numFmtId="165" formatCode="#,##0.00\ [$€-1]"/>
      <fill>
        <patternFill patternType="solid">
          <fgColor indexed="64"/>
          <bgColor indexed="4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30"/>
        </right>
        <top style="thin">
          <color indexed="64"/>
        </top>
        <bottom style="thin">
          <color indexed="64"/>
        </bottom>
      </border>
    </dxf>
    <dxf>
      <numFmt numFmtId="165" formatCode="#,##0.00\ [$€-1]"/>
      <alignment horizontal="general" vertical="center" textRotation="0" wrapText="0" relativeIndent="0" justifyLastLine="0" shrinkToFit="0" readingOrder="0"/>
      <border diagonalUp="0" diagonalDown="0" outline="0">
        <left/>
        <right style="medium">
          <color indexed="30"/>
        </right>
        <top/>
        <bottom/>
      </border>
    </dxf>
    <dxf>
      <numFmt numFmtId="164" formatCode="#,##0.00\ &quot;€&quot;"/>
      <fill>
        <patternFill patternType="solid">
          <fgColor indexed="64"/>
          <bgColor indexed="4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solid">
          <fgColor indexed="64"/>
          <bgColor indexed="4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solid">
          <fgColor indexed="64"/>
          <bgColor indexed="4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solid">
          <fgColor indexed="64"/>
          <bgColor indexed="4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solid">
          <fgColor indexed="64"/>
          <bgColor indexed="4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indexed="4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 outline="0">
        <left style="medium">
          <color indexed="30"/>
        </left>
        <right/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</dxf>
    <dxf>
      <alignment horizontal="general" vertical="center" textRotation="0" wrapText="0" relativeIndent="0" justifyLastLine="0" shrinkToFit="0" readingOrder="0"/>
      <border diagonalUp="0" diagonalDown="0" outline="0">
        <left/>
        <right/>
        <top style="thin">
          <color indexed="8"/>
        </top>
        <bottom/>
      </border>
    </dxf>
    <dxf>
      <numFmt numFmtId="165" formatCode="#,##0.00\ [$€-1]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30"/>
        </right>
        <top style="thin">
          <color indexed="64"/>
        </top>
        <bottom style="thin">
          <color indexed="64"/>
        </bottom>
      </border>
    </dxf>
    <dxf>
      <numFmt numFmtId="165" formatCode="#,##0.00\ [$€-1]"/>
      <alignment horizontal="general" vertical="center" textRotation="0" wrapText="0" relativeIndent="0" justifyLastLine="0" shrinkToFit="0" readingOrder="0"/>
      <border diagonalUp="0" diagonalDown="0" outline="0">
        <left/>
        <right style="medium">
          <color indexed="30"/>
        </right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 outline="0">
        <left style="medium">
          <color indexed="30"/>
        </left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152400</xdr:rowOff>
    </xdr:from>
    <xdr:to>
      <xdr:col>3</xdr:col>
      <xdr:colOff>28575</xdr:colOff>
      <xdr:row>0</xdr:row>
      <xdr:rowOff>1000125</xdr:rowOff>
    </xdr:to>
    <xdr:pic>
      <xdr:nvPicPr>
        <xdr:cNvPr id="6375" name="Imagen 1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52400"/>
          <a:ext cx="10287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0</xdr:row>
      <xdr:rowOff>180975</xdr:rowOff>
    </xdr:from>
    <xdr:to>
      <xdr:col>5</xdr:col>
      <xdr:colOff>314325</xdr:colOff>
      <xdr:row>0</xdr:row>
      <xdr:rowOff>857250</xdr:rowOff>
    </xdr:to>
    <xdr:pic>
      <xdr:nvPicPr>
        <xdr:cNvPr id="6376" name="Imagen 145" descr="mes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80975"/>
          <a:ext cx="2047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704850</xdr:colOff>
      <xdr:row>1</xdr:row>
      <xdr:rowOff>133350</xdr:rowOff>
    </xdr:to>
    <xdr:pic>
      <xdr:nvPicPr>
        <xdr:cNvPr id="6377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619125</xdr:colOff>
      <xdr:row>0</xdr:row>
      <xdr:rowOff>200025</xdr:rowOff>
    </xdr:from>
    <xdr:to>
      <xdr:col>6</xdr:col>
      <xdr:colOff>628650</xdr:colOff>
      <xdr:row>0</xdr:row>
      <xdr:rowOff>857250</xdr:rowOff>
    </xdr:to>
    <xdr:pic>
      <xdr:nvPicPr>
        <xdr:cNvPr id="6378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00025"/>
          <a:ext cx="914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1266825</xdr:colOff>
      <xdr:row>0</xdr:row>
      <xdr:rowOff>219075</xdr:rowOff>
    </xdr:from>
    <xdr:to>
      <xdr:col>2</xdr:col>
      <xdr:colOff>981075</xdr:colOff>
      <xdr:row>0</xdr:row>
      <xdr:rowOff>1066800</xdr:rowOff>
    </xdr:to>
    <xdr:pic>
      <xdr:nvPicPr>
        <xdr:cNvPr id="4352" name="Imagen 1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219075"/>
          <a:ext cx="10287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0</xdr:row>
      <xdr:rowOff>219075</xdr:rowOff>
    </xdr:from>
    <xdr:to>
      <xdr:col>5</xdr:col>
      <xdr:colOff>123825</xdr:colOff>
      <xdr:row>0</xdr:row>
      <xdr:rowOff>885825</xdr:rowOff>
    </xdr:to>
    <xdr:pic>
      <xdr:nvPicPr>
        <xdr:cNvPr id="4353" name="Imagen 171" descr="mes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19075"/>
          <a:ext cx="2019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1</xdr:row>
      <xdr:rowOff>123825</xdr:rowOff>
    </xdr:to>
    <xdr:pic>
      <xdr:nvPicPr>
        <xdr:cNvPr id="4354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0</xdr:row>
      <xdr:rowOff>209550</xdr:rowOff>
    </xdr:from>
    <xdr:to>
      <xdr:col>5</xdr:col>
      <xdr:colOff>1266825</xdr:colOff>
      <xdr:row>0</xdr:row>
      <xdr:rowOff>866775</xdr:rowOff>
    </xdr:to>
    <xdr:pic>
      <xdr:nvPicPr>
        <xdr:cNvPr id="4355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209550"/>
          <a:ext cx="914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6" name="Tabla537" displayName="Tabla537_1" ref="A43:H45" headerRowDxfId="37" dataDxfId="36">
  <autoFilter ref="A43:H45"/>
  <tableColumns count="8">
    <tableColumn id="1" name="ETAPAS" totalsRowLabel="Total" dataDxfId="52" totalsRowDxfId="53"/>
    <tableColumn id="2" name="MODULO A" totalsRowFunction="sum" dataDxfId="50" totalsRowDxfId="51">
      <calculatedColumnFormula>$E$39*C8*1440</calculatedColumnFormula>
    </tableColumn>
    <tableColumn id="3" name="MODULO B" totalsRowFunction="sum" dataDxfId="48" totalsRowDxfId="49">
      <calculatedColumnFormula>$E$39*C9*1440</calculatedColumnFormula>
    </tableColumn>
    <tableColumn id="4" name="MODULOS AB" totalsRowFunction="sum" dataDxfId="46" totalsRowDxfId="47">
      <calculatedColumnFormula>B44+C44</calculatedColumnFormula>
    </tableColumn>
    <tableColumn id="5" name="BECAS" totalsRowFunction="sum" dataDxfId="44" totalsRowDxfId="45"/>
    <tableColumn id="6" name="SALARIOS" totalsRowFunction="sum" dataDxfId="42" totalsRowDxfId="43">
      <calculatedColumnFormula>$E$39*C18</calculatedColumnFormula>
    </tableColumn>
    <tableColumn id="7" name="TOTAL" totalsRowFunction="sum" dataDxfId="40" totalsRowDxfId="41">
      <calculatedColumnFormula>D44+F44</calculatedColumnFormula>
    </tableColumn>
    <tableColumn id="8" name="Columna1" dataDxfId="38" totalsRowDxfId="3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Lista1" displayName="Lista1_1" ref="A55:H57" headerRowDxfId="19" dataDxfId="18">
  <autoFilter ref="A55:H57"/>
  <tableColumns count="8">
    <tableColumn id="1" name="ETAPAS" totalsRowLabel="Total" dataDxfId="34" totalsRowDxfId="35"/>
    <tableColumn id="2" name="MODULO A" totalsRowFunction="sum" dataDxfId="32" totalsRowDxfId="33">
      <calculatedColumnFormula>$E$39*C8*960</calculatedColumnFormula>
    </tableColumn>
    <tableColumn id="3" name="MODULO B" totalsRowFunction="sum" dataDxfId="30" totalsRowDxfId="31">
      <calculatedColumnFormula>$E$39*C9*960</calculatedColumnFormula>
    </tableColumn>
    <tableColumn id="4" name="MODULOS AB" totalsRowFunction="sum" dataDxfId="28" totalsRowDxfId="29">
      <calculatedColumnFormula>B56+C56</calculatedColumnFormula>
    </tableColumn>
    <tableColumn id="5" name="BECAS" totalsRowFunction="sum" dataDxfId="26" totalsRowDxfId="27"/>
    <tableColumn id="6" name="SALARIOS" totalsRowFunction="sum" dataDxfId="24" totalsRowDxfId="25">
      <calculatedColumnFormula>$E$39*C17</calculatedColumnFormula>
    </tableColumn>
    <tableColumn id="7" name="TOTAL" totalsRowFunction="sum" dataDxfId="22" totalsRowDxfId="23">
      <calculatedColumnFormula>D56+F56</calculatedColumnFormula>
    </tableColumn>
    <tableColumn id="8" name="Columna1" dataDxfId="20" totalsRowDxfId="2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Lista2" displayName="Lista2" ref="A49:H51" headerRowDxfId="1" dataDxfId="0">
  <autoFilter ref="A49:H51"/>
  <tableColumns count="8">
    <tableColumn id="1" name="ETAPAS" totalsRowLabel="Total" dataDxfId="16" totalsRowDxfId="17"/>
    <tableColumn id="2" name="MODULO A" totalsRowFunction="sum" dataDxfId="14" totalsRowDxfId="15">
      <calculatedColumnFormula>$E$39*C8*960</calculatedColumnFormula>
    </tableColumn>
    <tableColumn id="3" name="MODULO B" totalsRowFunction="sum" dataDxfId="12" totalsRowDxfId="13">
      <calculatedColumnFormula>$E$39*C9*960</calculatedColumnFormula>
    </tableColumn>
    <tableColumn id="4" name="MODULOS AB" totalsRowFunction="sum" dataDxfId="10" totalsRowDxfId="11">
      <calculatedColumnFormula>B50+C50</calculatedColumnFormula>
    </tableColumn>
    <tableColumn id="5" name="BECAS" totalsRowFunction="sum" dataDxfId="8" totalsRowDxfId="9"/>
    <tableColumn id="6" name="SALARIOS" totalsRowFunction="sum" dataDxfId="6" totalsRowDxfId="7">
      <calculatedColumnFormula>$E$39*C17</calculatedColumnFormula>
    </tableColumn>
    <tableColumn id="7" name="TOTAL" totalsRowFunction="sum" dataDxfId="4" totalsRowDxfId="5">
      <calculatedColumnFormula>D50+F50</calculatedColumnFormula>
    </tableColumn>
    <tableColumn id="8" name="Columna1" dataDxfId="2" totalsRow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7" workbookViewId="0">
      <selection activeCell="H45" sqref="H45"/>
    </sheetView>
  </sheetViews>
  <sheetFormatPr baseColWidth="10" defaultRowHeight="15" x14ac:dyDescent="0.25"/>
  <cols>
    <col min="1" max="1" width="33" customWidth="1"/>
    <col min="2" max="2" width="13.140625" customWidth="1"/>
    <col min="3" max="3" width="14.42578125" customWidth="1"/>
    <col min="4" max="4" width="15.7109375" customWidth="1"/>
    <col min="5" max="5" width="13.140625" customWidth="1"/>
    <col min="6" max="6" width="13.5703125" customWidth="1"/>
    <col min="7" max="7" width="14.140625" customWidth="1"/>
    <col min="8" max="8" width="10.140625" bestFit="1" customWidth="1"/>
    <col min="9" max="9" width="11.5703125" bestFit="1" customWidth="1"/>
  </cols>
  <sheetData>
    <row r="1" spans="1:12" ht="93" customHeight="1" thickBot="1" x14ac:dyDescent="0.3">
      <c r="A1" s="165"/>
      <c r="B1" s="165"/>
      <c r="C1" s="165"/>
      <c r="D1" s="165"/>
      <c r="E1" s="165"/>
      <c r="F1" s="165"/>
      <c r="G1" s="165"/>
    </row>
    <row r="2" spans="1:12" ht="21.75" customHeight="1" x14ac:dyDescent="0.25">
      <c r="A2" s="166" t="s">
        <v>50</v>
      </c>
      <c r="B2" s="167"/>
      <c r="C2" s="167"/>
      <c r="D2" s="167"/>
      <c r="E2" s="167"/>
      <c r="F2" s="167"/>
      <c r="G2" s="168"/>
    </row>
    <row r="3" spans="1:12" ht="11.25" customHeight="1" x14ac:dyDescent="0.25">
      <c r="A3" s="29"/>
      <c r="B3" s="16"/>
      <c r="C3" s="16"/>
      <c r="D3" s="16"/>
      <c r="E3" s="16"/>
      <c r="F3" s="16"/>
      <c r="G3" s="30"/>
    </row>
    <row r="4" spans="1:12" ht="21.75" customHeight="1" x14ac:dyDescent="0.25">
      <c r="A4" s="25"/>
      <c r="B4" s="25"/>
      <c r="C4" s="139">
        <v>2018</v>
      </c>
      <c r="D4" s="25"/>
      <c r="E4" s="25"/>
      <c r="F4" s="25"/>
      <c r="G4" s="31"/>
    </row>
    <row r="5" spans="1:12" ht="21.75" customHeight="1" x14ac:dyDescent="0.25">
      <c r="A5" s="169" t="s">
        <v>41</v>
      </c>
      <c r="B5" s="2" t="s">
        <v>0</v>
      </c>
      <c r="C5" s="148">
        <v>2.15</v>
      </c>
      <c r="D5" s="25"/>
      <c r="E5" s="25"/>
      <c r="F5" s="25"/>
      <c r="G5" s="30"/>
    </row>
    <row r="6" spans="1:12" ht="21.75" customHeight="1" x14ac:dyDescent="0.25">
      <c r="A6" s="170"/>
      <c r="B6" s="2" t="s">
        <v>1</v>
      </c>
      <c r="C6" s="148">
        <v>1.22</v>
      </c>
      <c r="D6" s="25"/>
      <c r="E6" s="25"/>
      <c r="F6" s="25"/>
      <c r="G6" s="30"/>
    </row>
    <row r="7" spans="1:12" ht="21.75" customHeight="1" x14ac:dyDescent="0.25">
      <c r="A7" s="171"/>
      <c r="B7" s="6" t="s">
        <v>2</v>
      </c>
      <c r="C7" s="148">
        <v>9</v>
      </c>
      <c r="D7" s="25"/>
      <c r="E7" s="25"/>
      <c r="F7" s="25"/>
      <c r="G7" s="30"/>
    </row>
    <row r="8" spans="1:12" ht="21.75" customHeight="1" x14ac:dyDescent="0.25">
      <c r="A8" s="32"/>
      <c r="B8" s="45"/>
      <c r="C8" s="149"/>
      <c r="D8" s="25"/>
      <c r="E8" s="25"/>
      <c r="F8" s="25"/>
      <c r="G8" s="30"/>
      <c r="J8" s="147"/>
      <c r="K8" s="147"/>
      <c r="L8" s="147"/>
    </row>
    <row r="9" spans="1:12" ht="21.75" customHeight="1" x14ac:dyDescent="0.25">
      <c r="A9" s="169" t="s">
        <v>42</v>
      </c>
      <c r="B9" s="2" t="s">
        <v>0</v>
      </c>
      <c r="C9" s="148">
        <v>2.15</v>
      </c>
      <c r="D9" s="25"/>
      <c r="E9" s="25"/>
      <c r="F9" s="25"/>
      <c r="G9" s="30"/>
    </row>
    <row r="10" spans="1:12" ht="21.75" customHeight="1" x14ac:dyDescent="0.25">
      <c r="A10" s="171"/>
      <c r="B10" s="2" t="s">
        <v>1</v>
      </c>
      <c r="C10" s="148">
        <v>0.61</v>
      </c>
      <c r="D10" s="25"/>
      <c r="E10" s="25"/>
      <c r="F10" s="25"/>
      <c r="G10" s="30"/>
    </row>
    <row r="11" spans="1:12" ht="11.25" customHeight="1" x14ac:dyDescent="0.25">
      <c r="A11" s="29"/>
      <c r="B11" s="16"/>
      <c r="C11" s="16"/>
      <c r="D11" s="16"/>
      <c r="E11" s="16"/>
      <c r="F11" s="16"/>
      <c r="G11" s="30"/>
    </row>
    <row r="12" spans="1:12" ht="21.75" customHeight="1" x14ac:dyDescent="0.25">
      <c r="A12" s="163" t="s">
        <v>36</v>
      </c>
      <c r="B12" s="164"/>
      <c r="C12" s="164"/>
      <c r="D12" s="25"/>
      <c r="E12" s="25"/>
      <c r="F12" s="25"/>
      <c r="G12" s="10"/>
    </row>
    <row r="13" spans="1:12" ht="21.75" customHeight="1" x14ac:dyDescent="0.25">
      <c r="A13" s="9"/>
      <c r="B13" s="25"/>
      <c r="C13" s="139">
        <v>2018</v>
      </c>
      <c r="D13" s="25"/>
      <c r="E13" s="25"/>
      <c r="F13" s="25"/>
      <c r="G13" s="31"/>
    </row>
    <row r="14" spans="1:12" ht="21.75" customHeight="1" x14ac:dyDescent="0.25">
      <c r="A14" s="157" t="s">
        <v>3</v>
      </c>
      <c r="B14" s="158"/>
      <c r="C14" s="143">
        <v>735.9</v>
      </c>
      <c r="D14" s="25"/>
      <c r="E14" s="25"/>
      <c r="F14" s="25"/>
      <c r="G14" s="33"/>
    </row>
    <row r="15" spans="1:12" ht="21.75" customHeight="1" x14ac:dyDescent="0.25">
      <c r="A15" s="157" t="s">
        <v>4</v>
      </c>
      <c r="B15" s="158"/>
      <c r="C15" s="143">
        <f>ROUND(C14*0.75,2)</f>
        <v>551.92999999999995</v>
      </c>
      <c r="D15" s="25"/>
      <c r="E15" s="25"/>
      <c r="F15" s="25"/>
      <c r="G15" s="33"/>
    </row>
    <row r="16" spans="1:12" ht="21.75" customHeight="1" x14ac:dyDescent="0.25">
      <c r="A16" s="157" t="s">
        <v>5</v>
      </c>
      <c r="B16" s="158"/>
      <c r="C16" s="143">
        <v>43.5</v>
      </c>
      <c r="D16" s="25"/>
      <c r="E16" s="25"/>
      <c r="F16" s="25"/>
      <c r="G16" s="33"/>
      <c r="K16" s="1"/>
    </row>
    <row r="17" spans="1:12" ht="21.75" customHeight="1" x14ac:dyDescent="0.25">
      <c r="A17" s="157" t="s">
        <v>40</v>
      </c>
      <c r="B17" s="158"/>
      <c r="C17" s="143">
        <f>ROUND(C15*14/12+C16,2)</f>
        <v>687.42</v>
      </c>
      <c r="D17" s="25"/>
      <c r="E17" s="25"/>
      <c r="F17" s="25"/>
      <c r="G17" s="33"/>
      <c r="L17" s="1"/>
    </row>
    <row r="18" spans="1:12" ht="21.75" customHeight="1" x14ac:dyDescent="0.25">
      <c r="A18" s="157" t="s">
        <v>38</v>
      </c>
      <c r="B18" s="158"/>
      <c r="C18" s="143">
        <f>ROUND(C17*6+C16,2)</f>
        <v>4168.0200000000004</v>
      </c>
      <c r="D18" s="25"/>
      <c r="E18" s="25"/>
      <c r="F18" s="25"/>
      <c r="G18" s="33"/>
    </row>
    <row r="19" spans="1:12" ht="27.75" customHeight="1" x14ac:dyDescent="0.25">
      <c r="A19" s="157" t="s">
        <v>39</v>
      </c>
      <c r="B19" s="158"/>
      <c r="C19" s="143">
        <f>ROUND(C17*9+C16,2)</f>
        <v>6230.28</v>
      </c>
      <c r="D19" s="16"/>
      <c r="E19" s="16"/>
      <c r="F19" s="16"/>
      <c r="G19" s="30"/>
    </row>
    <row r="20" spans="1:12" ht="21.75" customHeight="1" x14ac:dyDescent="0.25">
      <c r="A20" s="157" t="s">
        <v>6</v>
      </c>
      <c r="B20" s="158"/>
      <c r="C20" s="146">
        <v>24.53</v>
      </c>
      <c r="D20" s="18"/>
      <c r="E20" s="16"/>
      <c r="F20" s="16"/>
      <c r="G20" s="30"/>
    </row>
    <row r="21" spans="1:12" ht="11.25" customHeight="1" x14ac:dyDescent="0.25">
      <c r="A21" s="29"/>
      <c r="B21" s="16"/>
      <c r="C21" s="16"/>
      <c r="D21" s="16"/>
      <c r="E21" s="16"/>
      <c r="F21" s="16"/>
      <c r="G21" s="30"/>
    </row>
    <row r="22" spans="1:12" ht="21.75" customHeight="1" x14ac:dyDescent="0.25">
      <c r="A22" s="163" t="s">
        <v>47</v>
      </c>
      <c r="B22" s="164"/>
      <c r="C22" s="164"/>
      <c r="D22" s="164"/>
      <c r="E22" s="164"/>
      <c r="F22" s="25"/>
      <c r="G22" s="30"/>
    </row>
    <row r="23" spans="1:12" ht="21.75" customHeight="1" x14ac:dyDescent="0.25">
      <c r="A23" s="25"/>
      <c r="B23" s="25"/>
      <c r="C23" s="25"/>
      <c r="D23" s="25"/>
      <c r="E23" s="140">
        <v>2018</v>
      </c>
      <c r="F23" s="25"/>
      <c r="G23" s="31"/>
    </row>
    <row r="24" spans="1:12" ht="24.95" customHeight="1" x14ac:dyDescent="0.25">
      <c r="A24" s="162" t="s">
        <v>29</v>
      </c>
      <c r="B24" s="162"/>
      <c r="C24" s="162"/>
      <c r="D24" s="162"/>
      <c r="E24" s="150">
        <v>43692.955900000001</v>
      </c>
      <c r="F24" s="25"/>
      <c r="G24" s="33"/>
      <c r="J24" s="1"/>
      <c r="K24" s="1"/>
      <c r="L24" s="1"/>
    </row>
    <row r="25" spans="1:12" ht="24.95" customHeight="1" x14ac:dyDescent="0.25">
      <c r="A25" s="159" t="s">
        <v>46</v>
      </c>
      <c r="B25" s="160"/>
      <c r="C25" s="160"/>
      <c r="D25" s="161"/>
      <c r="E25" s="150">
        <v>39720.880100000002</v>
      </c>
      <c r="F25" s="25"/>
      <c r="G25" s="33"/>
      <c r="J25" s="1"/>
      <c r="K25" s="1"/>
      <c r="L25" s="1"/>
    </row>
    <row r="26" spans="1:12" ht="24.95" customHeight="1" x14ac:dyDescent="0.25">
      <c r="A26" s="159" t="s">
        <v>30</v>
      </c>
      <c r="B26" s="160"/>
      <c r="C26" s="160"/>
      <c r="D26" s="161"/>
      <c r="E26" s="150">
        <v>31776.708149999999</v>
      </c>
      <c r="F26" s="25"/>
      <c r="G26" s="33"/>
      <c r="J26" s="1"/>
      <c r="K26" s="1"/>
      <c r="L26" s="1"/>
    </row>
    <row r="27" spans="1:12" ht="24.95" customHeight="1" x14ac:dyDescent="0.25">
      <c r="A27" s="159" t="s">
        <v>37</v>
      </c>
      <c r="B27" s="160"/>
      <c r="C27" s="160"/>
      <c r="D27" s="161"/>
      <c r="E27" s="150">
        <v>31776.708149999999</v>
      </c>
      <c r="F27" s="25"/>
      <c r="G27" s="33"/>
      <c r="J27" s="1"/>
      <c r="K27" s="1"/>
      <c r="L27" s="1"/>
    </row>
    <row r="28" spans="1:12" ht="24.95" customHeight="1" x14ac:dyDescent="0.25">
      <c r="A28" s="162" t="s">
        <v>7</v>
      </c>
      <c r="B28" s="162"/>
      <c r="C28" s="162"/>
      <c r="D28" s="162"/>
      <c r="E28" s="150">
        <v>21587.432625000001</v>
      </c>
      <c r="F28" s="25"/>
      <c r="G28" s="33"/>
      <c r="I28" s="1"/>
      <c r="J28" s="1"/>
      <c r="K28" s="1"/>
      <c r="L28" s="1"/>
    </row>
    <row r="29" spans="1:12" ht="11.25" customHeight="1" x14ac:dyDescent="0.25">
      <c r="A29" s="29"/>
      <c r="B29" s="16"/>
      <c r="C29" s="16"/>
      <c r="D29" s="16"/>
      <c r="E29" s="16"/>
      <c r="F29" s="16"/>
      <c r="G29" s="30"/>
    </row>
    <row r="30" spans="1:12" ht="21.75" customHeight="1" x14ac:dyDescent="0.25">
      <c r="A30" s="163" t="s">
        <v>51</v>
      </c>
      <c r="B30" s="164"/>
      <c r="C30" s="164"/>
      <c r="D30" s="164"/>
      <c r="E30" s="164"/>
      <c r="F30" s="164"/>
      <c r="G30" s="178"/>
    </row>
    <row r="31" spans="1:12" ht="21.75" customHeight="1" x14ac:dyDescent="0.25">
      <c r="A31" s="26"/>
      <c r="B31" s="27"/>
      <c r="C31" s="8" t="s">
        <v>8</v>
      </c>
      <c r="D31" s="8" t="s">
        <v>9</v>
      </c>
      <c r="E31" s="8" t="s">
        <v>10</v>
      </c>
      <c r="F31" s="34"/>
      <c r="G31" s="30"/>
    </row>
    <row r="32" spans="1:12" ht="21.75" customHeight="1" x14ac:dyDescent="0.25">
      <c r="A32" s="43" t="s">
        <v>11</v>
      </c>
      <c r="B32" s="17"/>
      <c r="C32" s="152">
        <v>34.799999999999997</v>
      </c>
      <c r="D32" s="152">
        <v>6.94</v>
      </c>
      <c r="E32" s="152">
        <f>SUM(C32:D32)</f>
        <v>41.739999999999995</v>
      </c>
      <c r="F32" s="18"/>
      <c r="G32" s="30"/>
    </row>
    <row r="33" spans="1:8" ht="21.75" customHeight="1" x14ac:dyDescent="0.25">
      <c r="A33" s="44" t="s">
        <v>12</v>
      </c>
      <c r="B33" s="17"/>
      <c r="C33" s="152">
        <v>4.78</v>
      </c>
      <c r="D33" s="152">
        <v>0</v>
      </c>
      <c r="E33" s="152">
        <f>SUM(C33:D33)</f>
        <v>4.78</v>
      </c>
      <c r="F33" s="18"/>
      <c r="G33" s="30"/>
    </row>
    <row r="34" spans="1:8" ht="21.75" customHeight="1" x14ac:dyDescent="0.25">
      <c r="A34" s="44" t="s">
        <v>13</v>
      </c>
      <c r="B34" s="17"/>
      <c r="C34" s="152">
        <v>2.64</v>
      </c>
      <c r="D34" s="152">
        <v>0</v>
      </c>
      <c r="E34" s="152">
        <f>SUM(C34:D34)</f>
        <v>2.64</v>
      </c>
      <c r="F34" s="18"/>
      <c r="G34" s="30"/>
    </row>
    <row r="35" spans="1:8" ht="21.75" customHeight="1" x14ac:dyDescent="0.25">
      <c r="A35" s="32" t="s">
        <v>14</v>
      </c>
      <c r="B35" s="17"/>
      <c r="C35" s="152">
        <v>1.28</v>
      </c>
      <c r="D35" s="152">
        <v>0.17</v>
      </c>
      <c r="E35" s="152">
        <f>SUM(C35:D35)</f>
        <v>1.45</v>
      </c>
      <c r="F35" s="18"/>
      <c r="G35" s="30"/>
    </row>
    <row r="36" spans="1:8" ht="21.75" customHeight="1" x14ac:dyDescent="0.25">
      <c r="A36" s="28" t="s">
        <v>10</v>
      </c>
      <c r="B36" s="19"/>
      <c r="C36" s="153">
        <f>SUM(C32:C35)</f>
        <v>43.5</v>
      </c>
      <c r="D36" s="153">
        <f>SUM(D32:D35)</f>
        <v>7.11</v>
      </c>
      <c r="E36" s="154">
        <f>C36+D36</f>
        <v>50.61</v>
      </c>
      <c r="F36" s="35"/>
      <c r="G36" s="30"/>
    </row>
    <row r="37" spans="1:8" ht="9.75" customHeight="1" x14ac:dyDescent="0.25">
      <c r="A37" s="29"/>
      <c r="B37" s="16"/>
      <c r="C37" s="16"/>
      <c r="D37" s="16"/>
      <c r="E37" s="16"/>
      <c r="F37" s="16"/>
      <c r="G37" s="30"/>
    </row>
    <row r="38" spans="1:8" ht="11.25" customHeight="1" thickBot="1" x14ac:dyDescent="0.3">
      <c r="A38" s="29"/>
      <c r="B38" s="16"/>
      <c r="C38" s="16"/>
      <c r="D38" s="16"/>
      <c r="E38" s="16"/>
      <c r="F38" s="16"/>
      <c r="G38" s="30"/>
    </row>
    <row r="39" spans="1:8" ht="21.75" customHeight="1" thickBot="1" x14ac:dyDescent="0.3">
      <c r="A39" s="172" t="s">
        <v>15</v>
      </c>
      <c r="B39" s="173"/>
      <c r="C39" s="173"/>
      <c r="D39" s="174"/>
      <c r="E39" s="179">
        <v>1</v>
      </c>
      <c r="F39" s="180"/>
      <c r="G39" s="30"/>
    </row>
    <row r="40" spans="1:8" ht="11.25" customHeight="1" thickTop="1" x14ac:dyDescent="0.25">
      <c r="A40" s="32"/>
      <c r="B40" s="16"/>
      <c r="C40" s="16"/>
      <c r="D40" s="16"/>
      <c r="E40" s="20"/>
      <c r="F40" s="16"/>
      <c r="G40" s="30"/>
    </row>
    <row r="41" spans="1:8" ht="21.75" customHeight="1" x14ac:dyDescent="0.25">
      <c r="A41" s="175" t="s">
        <v>31</v>
      </c>
      <c r="B41" s="176"/>
      <c r="C41" s="176"/>
      <c r="D41" s="176"/>
      <c r="E41" s="176"/>
      <c r="F41" s="176"/>
      <c r="G41" s="177"/>
    </row>
    <row r="42" spans="1:8" ht="11.25" customHeight="1" x14ac:dyDescent="0.25">
      <c r="A42" s="32"/>
      <c r="B42" s="16"/>
      <c r="C42" s="16"/>
      <c r="D42" s="16"/>
      <c r="E42" s="16"/>
      <c r="F42" s="16"/>
      <c r="G42" s="30"/>
    </row>
    <row r="43" spans="1:8" ht="21.75" customHeight="1" x14ac:dyDescent="0.25">
      <c r="A43" s="39" t="s">
        <v>43</v>
      </c>
      <c r="B43" s="39" t="s">
        <v>0</v>
      </c>
      <c r="C43" s="39" t="s">
        <v>1</v>
      </c>
      <c r="D43" s="39" t="s">
        <v>16</v>
      </c>
      <c r="E43" s="39" t="s">
        <v>2</v>
      </c>
      <c r="F43" s="39" t="s">
        <v>17</v>
      </c>
      <c r="G43" s="39" t="s">
        <v>10</v>
      </c>
      <c r="H43" s="38" t="s">
        <v>22</v>
      </c>
    </row>
    <row r="44" spans="1:8" ht="21.75" customHeight="1" x14ac:dyDescent="0.25">
      <c r="A44" s="13" t="s">
        <v>27</v>
      </c>
      <c r="B44" s="3">
        <f>$E$39*C5*480</f>
        <v>1032</v>
      </c>
      <c r="C44" s="3">
        <f>$E$39*C6*480</f>
        <v>585.6</v>
      </c>
      <c r="D44" s="3">
        <f>B44+C44</f>
        <v>1617.6</v>
      </c>
      <c r="E44" s="3">
        <f>$E$39*C7*60</f>
        <v>540</v>
      </c>
      <c r="F44" s="3">
        <v>0</v>
      </c>
      <c r="G44" s="11">
        <f>D44+F44</f>
        <v>1617.6</v>
      </c>
      <c r="H44" s="14" t="s">
        <v>24</v>
      </c>
    </row>
    <row r="45" spans="1:8" ht="21.75" customHeight="1" x14ac:dyDescent="0.25">
      <c r="A45" s="13" t="s">
        <v>28</v>
      </c>
      <c r="B45" s="3">
        <f>$E$39*C9*1440</f>
        <v>3096</v>
      </c>
      <c r="C45" s="3">
        <f>$E$39*C10*1440</f>
        <v>878.4</v>
      </c>
      <c r="D45" s="3">
        <f>B45+C45</f>
        <v>3974.4</v>
      </c>
      <c r="E45" s="3">
        <v>0</v>
      </c>
      <c r="F45" s="3">
        <f>$E$39*C19</f>
        <v>6230.28</v>
      </c>
      <c r="G45" s="11">
        <f>D45+F45</f>
        <v>10204.68</v>
      </c>
      <c r="H45" s="15" t="s">
        <v>25</v>
      </c>
    </row>
    <row r="46" spans="1:8" ht="9.75" customHeight="1" x14ac:dyDescent="0.25"/>
    <row r="47" spans="1:8" ht="21.75" customHeight="1" x14ac:dyDescent="0.25">
      <c r="A47" s="22" t="s">
        <v>23</v>
      </c>
      <c r="B47" s="23">
        <f t="shared" ref="B47:G47" si="0">SUBTOTAL(109,B44:B45)</f>
        <v>4128</v>
      </c>
      <c r="C47" s="23">
        <f t="shared" si="0"/>
        <v>1464</v>
      </c>
      <c r="D47" s="23">
        <f t="shared" si="0"/>
        <v>5592</v>
      </c>
      <c r="E47" s="23">
        <f t="shared" si="0"/>
        <v>540</v>
      </c>
      <c r="F47" s="23">
        <f t="shared" si="0"/>
        <v>6230.28</v>
      </c>
      <c r="G47" s="24">
        <f t="shared" si="0"/>
        <v>11822.28</v>
      </c>
    </row>
    <row r="48" spans="1:8" ht="11.25" customHeight="1" x14ac:dyDescent="0.25">
      <c r="A48" s="40"/>
      <c r="B48" s="41"/>
      <c r="C48" s="41"/>
      <c r="D48" s="41"/>
      <c r="E48" s="41"/>
      <c r="F48" s="41"/>
      <c r="G48" s="42"/>
      <c r="H48" s="5"/>
    </row>
    <row r="49" spans="1:8" ht="21.75" customHeight="1" x14ac:dyDescent="0.25">
      <c r="A49" s="125" t="s">
        <v>43</v>
      </c>
      <c r="B49" s="126" t="s">
        <v>0</v>
      </c>
      <c r="C49" s="126" t="s">
        <v>1</v>
      </c>
      <c r="D49" s="126" t="s">
        <v>16</v>
      </c>
      <c r="E49" s="126" t="s">
        <v>2</v>
      </c>
      <c r="F49" s="126" t="s">
        <v>17</v>
      </c>
      <c r="G49" s="127" t="s">
        <v>10</v>
      </c>
      <c r="H49" s="128" t="s">
        <v>22</v>
      </c>
    </row>
    <row r="50" spans="1:8" ht="21.75" customHeight="1" x14ac:dyDescent="0.25">
      <c r="A50" s="129" t="s">
        <v>27</v>
      </c>
      <c r="B50" s="130">
        <f>$E$39*C9*960</f>
        <v>2064</v>
      </c>
      <c r="C50" s="130">
        <f>$E$39*C6*960</f>
        <v>1171.2</v>
      </c>
      <c r="D50" s="130">
        <f>B50+C50</f>
        <v>3235.2</v>
      </c>
      <c r="E50" s="130">
        <f>$E$39*C7*120</f>
        <v>1080</v>
      </c>
      <c r="F50" s="130">
        <v>0</v>
      </c>
      <c r="G50" s="131">
        <f>D50+F50</f>
        <v>3235.2</v>
      </c>
      <c r="H50" s="132" t="s">
        <v>26</v>
      </c>
    </row>
    <row r="51" spans="1:8" ht="21.75" customHeight="1" x14ac:dyDescent="0.25">
      <c r="A51" s="129" t="s">
        <v>28</v>
      </c>
      <c r="B51" s="130">
        <f>$E$39*C9*960</f>
        <v>2064</v>
      </c>
      <c r="C51" s="130">
        <f>$E$39*C10*960</f>
        <v>585.6</v>
      </c>
      <c r="D51" s="130">
        <f>B51+C51</f>
        <v>2649.6</v>
      </c>
      <c r="E51" s="130">
        <v>0</v>
      </c>
      <c r="F51" s="130">
        <f>$E$39*C18</f>
        <v>4168.0200000000004</v>
      </c>
      <c r="G51" s="131">
        <f>D51+F51</f>
        <v>6817.6200000000008</v>
      </c>
      <c r="H51" s="133" t="s">
        <v>26</v>
      </c>
    </row>
    <row r="52" spans="1:8" ht="10.5" customHeight="1" x14ac:dyDescent="0.25"/>
    <row r="53" spans="1:8" ht="21.75" customHeight="1" x14ac:dyDescent="0.25">
      <c r="A53" s="134" t="s">
        <v>23</v>
      </c>
      <c r="B53" s="135">
        <f t="shared" ref="B53:G53" si="1">SUBTOTAL(109,B50:B51)</f>
        <v>4128</v>
      </c>
      <c r="C53" s="135">
        <f t="shared" si="1"/>
        <v>1756.8000000000002</v>
      </c>
      <c r="D53" s="135">
        <f t="shared" si="1"/>
        <v>5884.7999999999993</v>
      </c>
      <c r="E53" s="135">
        <f t="shared" si="1"/>
        <v>1080</v>
      </c>
      <c r="F53" s="135">
        <f t="shared" si="1"/>
        <v>4168.0200000000004</v>
      </c>
      <c r="G53" s="136">
        <f t="shared" si="1"/>
        <v>10052.82</v>
      </c>
      <c r="H53" s="137"/>
    </row>
    <row r="54" spans="1:8" ht="11.25" customHeight="1" x14ac:dyDescent="0.25">
      <c r="A54" s="36"/>
      <c r="B54" s="18"/>
      <c r="C54" s="18"/>
      <c r="D54" s="18"/>
      <c r="E54" s="18"/>
      <c r="F54" s="18"/>
      <c r="G54" s="37"/>
      <c r="H54" s="5"/>
    </row>
    <row r="55" spans="1:8" ht="21.75" customHeight="1" x14ac:dyDescent="0.25">
      <c r="A55" s="123" t="s">
        <v>43</v>
      </c>
      <c r="B55" s="123" t="s">
        <v>0</v>
      </c>
      <c r="C55" s="123" t="s">
        <v>1</v>
      </c>
      <c r="D55" s="123" t="s">
        <v>16</v>
      </c>
      <c r="E55" s="123" t="s">
        <v>2</v>
      </c>
      <c r="F55" s="123" t="s">
        <v>17</v>
      </c>
      <c r="G55" s="123" t="s">
        <v>10</v>
      </c>
      <c r="H55" s="124" t="s">
        <v>22</v>
      </c>
    </row>
    <row r="56" spans="1:8" ht="21.75" customHeight="1" x14ac:dyDescent="0.25">
      <c r="A56" s="114" t="s">
        <v>27</v>
      </c>
      <c r="B56" s="115">
        <f>$E$39*C5*480</f>
        <v>1032</v>
      </c>
      <c r="C56" s="115">
        <f>$E$39*C6*480</f>
        <v>585.6</v>
      </c>
      <c r="D56" s="115">
        <f>B56+C56</f>
        <v>1617.6</v>
      </c>
      <c r="E56" s="115">
        <f>$E$39*C7*60</f>
        <v>540</v>
      </c>
      <c r="F56" s="115">
        <v>0</v>
      </c>
      <c r="G56" s="116">
        <f>D56+F56</f>
        <v>1617.6</v>
      </c>
      <c r="H56" s="117" t="s">
        <v>24</v>
      </c>
    </row>
    <row r="57" spans="1:8" ht="21.75" customHeight="1" x14ac:dyDescent="0.25">
      <c r="A57" s="114" t="s">
        <v>28</v>
      </c>
      <c r="B57" s="115">
        <f>$E$39*C9*960</f>
        <v>2064</v>
      </c>
      <c r="C57" s="115">
        <f>$E$39*C10*960</f>
        <v>585.6</v>
      </c>
      <c r="D57" s="115">
        <f>B57+C57</f>
        <v>2649.6</v>
      </c>
      <c r="E57" s="115">
        <v>0</v>
      </c>
      <c r="F57" s="115">
        <f>$E$39*C18</f>
        <v>4168.0200000000004</v>
      </c>
      <c r="G57" s="116">
        <f>D57+F57</f>
        <v>6817.6200000000008</v>
      </c>
      <c r="H57" s="118" t="s">
        <v>26</v>
      </c>
    </row>
    <row r="58" spans="1:8" ht="10.5" customHeight="1" x14ac:dyDescent="0.25"/>
    <row r="59" spans="1:8" ht="21.75" customHeight="1" x14ac:dyDescent="0.25">
      <c r="A59" s="119" t="s">
        <v>23</v>
      </c>
      <c r="B59" s="120">
        <f t="shared" ref="B59:G59" si="2">SUBTOTAL(109,B56:B57)</f>
        <v>3096</v>
      </c>
      <c r="C59" s="120">
        <f t="shared" si="2"/>
        <v>1171.2</v>
      </c>
      <c r="D59" s="120">
        <f t="shared" si="2"/>
        <v>4267.2</v>
      </c>
      <c r="E59" s="120">
        <f t="shared" si="2"/>
        <v>540</v>
      </c>
      <c r="F59" s="120">
        <f t="shared" si="2"/>
        <v>4168.0200000000004</v>
      </c>
      <c r="G59" s="121">
        <f t="shared" si="2"/>
        <v>8435.2200000000012</v>
      </c>
      <c r="H59" s="122"/>
    </row>
    <row r="60" spans="1:8" ht="7.5" customHeight="1" x14ac:dyDescent="0.25">
      <c r="A60" s="7"/>
      <c r="B60" s="4"/>
      <c r="C60" s="4"/>
      <c r="D60" s="4"/>
      <c r="E60" s="4"/>
      <c r="F60" s="4"/>
      <c r="G60" s="12"/>
      <c r="H60" s="5"/>
    </row>
    <row r="62" spans="1:8" x14ac:dyDescent="0.25">
      <c r="B62" s="1"/>
    </row>
    <row r="63" spans="1:8" x14ac:dyDescent="0.25">
      <c r="B63" s="1"/>
    </row>
  </sheetData>
  <mergeCells count="22">
    <mergeCell ref="A1:G1"/>
    <mergeCell ref="A2:G2"/>
    <mergeCell ref="A5:A7"/>
    <mergeCell ref="A9:A10"/>
    <mergeCell ref="A39:D39"/>
    <mergeCell ref="A41:G41"/>
    <mergeCell ref="A30:G30"/>
    <mergeCell ref="A24:D24"/>
    <mergeCell ref="E39:F39"/>
    <mergeCell ref="A25:D25"/>
    <mergeCell ref="A12:C12"/>
    <mergeCell ref="A14:B14"/>
    <mergeCell ref="A15:B15"/>
    <mergeCell ref="A16:B16"/>
    <mergeCell ref="A17:B17"/>
    <mergeCell ref="A18:B18"/>
    <mergeCell ref="A19:B19"/>
    <mergeCell ref="A20:B20"/>
    <mergeCell ref="A26:D26"/>
    <mergeCell ref="A27:D27"/>
    <mergeCell ref="A28:D28"/>
    <mergeCell ref="A22:E22"/>
  </mergeCells>
  <phoneticPr fontId="10" type="noConversion"/>
  <printOptions horizontalCentered="1"/>
  <pageMargins left="0.35" right="0.28999999999999998" top="0.74803149606299213" bottom="0.74803149606299213" header="0.31496062992125984" footer="0.31496062992125984"/>
  <pageSetup paperSize="9" scale="61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28" workbookViewId="0">
      <selection activeCell="D4" sqref="D4"/>
    </sheetView>
  </sheetViews>
  <sheetFormatPr baseColWidth="10" defaultRowHeight="15" x14ac:dyDescent="0.25"/>
  <cols>
    <col min="1" max="1" width="22" style="51" customWidth="1"/>
    <col min="2" max="2" width="19.7109375" style="51" customWidth="1"/>
    <col min="3" max="3" width="14.85546875" style="51" customWidth="1"/>
    <col min="4" max="4" width="15.7109375" style="51" customWidth="1"/>
    <col min="5" max="5" width="15" style="51" customWidth="1"/>
    <col min="6" max="6" width="21.7109375" style="51" customWidth="1"/>
    <col min="7" max="7" width="11.42578125" style="51"/>
    <col min="8" max="8" width="11.5703125" style="51" bestFit="1" customWidth="1"/>
    <col min="9" max="16384" width="11.42578125" style="51"/>
  </cols>
  <sheetData>
    <row r="1" spans="1:10" ht="93.75" customHeight="1" thickBot="1" x14ac:dyDescent="0.35">
      <c r="A1" s="48"/>
      <c r="B1" s="49"/>
      <c r="C1" s="49"/>
      <c r="D1" s="49"/>
      <c r="E1" s="49"/>
      <c r="F1" s="50"/>
    </row>
    <row r="2" spans="1:10" s="52" customFormat="1" ht="24.95" customHeight="1" x14ac:dyDescent="0.25">
      <c r="A2" s="183" t="s">
        <v>52</v>
      </c>
      <c r="B2" s="167"/>
      <c r="C2" s="167"/>
      <c r="D2" s="167"/>
      <c r="E2" s="167"/>
      <c r="F2" s="184"/>
    </row>
    <row r="3" spans="1:10" s="52" customFormat="1" ht="24.95" customHeight="1" x14ac:dyDescent="0.25">
      <c r="A3" s="53"/>
      <c r="B3" s="54"/>
      <c r="C3" s="54"/>
      <c r="D3" s="54"/>
      <c r="E3" s="54"/>
      <c r="F3" s="55"/>
    </row>
    <row r="4" spans="1:10" s="58" customFormat="1" ht="24.95" customHeight="1" x14ac:dyDescent="0.25">
      <c r="A4" s="53"/>
      <c r="B4" s="54"/>
      <c r="C4" s="138">
        <v>2018</v>
      </c>
      <c r="D4" s="56"/>
      <c r="E4" s="56"/>
      <c r="F4" s="57"/>
    </row>
    <row r="5" spans="1:10" s="62" customFormat="1" ht="24.95" customHeight="1" x14ac:dyDescent="0.25">
      <c r="A5" s="185" t="s">
        <v>18</v>
      </c>
      <c r="B5" s="59" t="s">
        <v>0</v>
      </c>
      <c r="C5" s="156">
        <f>SUM('PMEF-JV Y PMEF-GJ'!C9)</f>
        <v>2.15</v>
      </c>
      <c r="D5" s="60"/>
      <c r="E5" s="60"/>
      <c r="F5" s="61"/>
    </row>
    <row r="6" spans="1:10" s="62" customFormat="1" ht="24.95" customHeight="1" x14ac:dyDescent="0.25">
      <c r="A6" s="186"/>
      <c r="B6" s="59" t="s">
        <v>1</v>
      </c>
      <c r="C6" s="156">
        <f>SUM('PMEF-JV Y PMEF-GJ'!C10)</f>
        <v>0.61</v>
      </c>
      <c r="D6" s="60"/>
      <c r="E6" s="60"/>
      <c r="F6" s="61"/>
    </row>
    <row r="7" spans="1:10" s="62" customFormat="1" ht="24.95" customHeight="1" x14ac:dyDescent="0.25">
      <c r="A7" s="63"/>
      <c r="B7" s="64"/>
      <c r="C7" s="64"/>
      <c r="D7" s="64"/>
      <c r="E7" s="64"/>
      <c r="F7" s="65"/>
    </row>
    <row r="8" spans="1:10" s="58" customFormat="1" ht="24.95" customHeight="1" x14ac:dyDescent="0.25">
      <c r="A8" s="188" t="s">
        <v>53</v>
      </c>
      <c r="B8" s="189"/>
      <c r="C8" s="189"/>
      <c r="D8" s="66"/>
      <c r="E8" s="66"/>
      <c r="F8" s="67"/>
    </row>
    <row r="9" spans="1:10" s="72" customFormat="1" ht="24.95" customHeight="1" x14ac:dyDescent="0.25">
      <c r="A9" s="68" t="s">
        <v>3</v>
      </c>
      <c r="B9" s="69"/>
      <c r="C9" s="143">
        <v>735.9</v>
      </c>
      <c r="D9" s="70"/>
      <c r="E9" s="70"/>
      <c r="F9" s="71"/>
      <c r="I9" s="73"/>
      <c r="J9" s="73"/>
    </row>
    <row r="10" spans="1:10" s="72" customFormat="1" ht="24.95" customHeight="1" x14ac:dyDescent="0.25">
      <c r="A10" s="74" t="s">
        <v>32</v>
      </c>
      <c r="B10" s="75"/>
      <c r="C10" s="144">
        <f>SUM(C9*100/100)</f>
        <v>735.9</v>
      </c>
      <c r="D10" s="70"/>
      <c r="E10" s="70"/>
      <c r="F10" s="71"/>
      <c r="I10" s="73"/>
      <c r="J10" s="73"/>
    </row>
    <row r="11" spans="1:10" ht="24.95" customHeight="1" x14ac:dyDescent="0.25">
      <c r="A11" s="76" t="s">
        <v>5</v>
      </c>
      <c r="B11" s="77"/>
      <c r="C11" s="142">
        <v>43.5</v>
      </c>
      <c r="D11" s="78"/>
      <c r="E11" s="78"/>
      <c r="F11" s="79"/>
    </row>
    <row r="12" spans="1:10" ht="24.95" customHeight="1" x14ac:dyDescent="0.25">
      <c r="A12" s="80" t="s">
        <v>45</v>
      </c>
      <c r="B12" s="81"/>
      <c r="C12" s="144">
        <f>ROUND(C10*14/12+C11,2)</f>
        <v>902.05</v>
      </c>
      <c r="D12" s="78"/>
      <c r="E12" s="78"/>
      <c r="F12" s="79"/>
    </row>
    <row r="13" spans="1:10" ht="24.95" customHeight="1" x14ac:dyDescent="0.25">
      <c r="A13" s="181" t="s">
        <v>48</v>
      </c>
      <c r="B13" s="182"/>
      <c r="C13" s="144">
        <f>ROUND(C12*12+C11,2)</f>
        <v>10868.1</v>
      </c>
      <c r="D13" s="82"/>
      <c r="E13" s="82"/>
      <c r="F13" s="79"/>
    </row>
    <row r="14" spans="1:10" ht="24.95" customHeight="1" x14ac:dyDescent="0.25">
      <c r="A14" s="181" t="s">
        <v>39</v>
      </c>
      <c r="B14" s="182"/>
      <c r="C14" s="145">
        <f>ROUND(C12*9+C11,2)</f>
        <v>8161.95</v>
      </c>
      <c r="D14" s="82"/>
      <c r="E14" s="82"/>
      <c r="F14" s="79"/>
    </row>
    <row r="15" spans="1:10" ht="24.95" customHeight="1" x14ac:dyDescent="0.25">
      <c r="A15" s="83"/>
      <c r="B15" s="84"/>
      <c r="C15" s="84"/>
      <c r="D15" s="84"/>
      <c r="E15" s="84"/>
      <c r="F15" s="85"/>
    </row>
    <row r="16" spans="1:10" s="58" customFormat="1" ht="24.95" customHeight="1" x14ac:dyDescent="0.25">
      <c r="A16" s="188" t="s">
        <v>35</v>
      </c>
      <c r="B16" s="189"/>
      <c r="C16" s="189"/>
      <c r="D16" s="86"/>
      <c r="E16" s="86"/>
      <c r="F16" s="67"/>
    </row>
    <row r="17" spans="1:10" s="58" customFormat="1" ht="24.95" customHeight="1" x14ac:dyDescent="0.25">
      <c r="A17" s="87"/>
      <c r="B17" s="88" t="s">
        <v>0</v>
      </c>
      <c r="C17" s="151">
        <f>C5*960</f>
        <v>2064</v>
      </c>
      <c r="D17" s="86"/>
      <c r="E17" s="141"/>
      <c r="F17" s="89"/>
    </row>
    <row r="18" spans="1:10" s="58" customFormat="1" ht="24.95" customHeight="1" x14ac:dyDescent="0.25">
      <c r="A18" s="87"/>
      <c r="B18" s="90" t="s">
        <v>19</v>
      </c>
      <c r="C18" s="151">
        <f>C6*960</f>
        <v>585.6</v>
      </c>
      <c r="D18" s="86"/>
      <c r="E18" s="86"/>
      <c r="F18" s="89"/>
    </row>
    <row r="19" spans="1:10" s="58" customFormat="1" ht="24.95" customHeight="1" x14ac:dyDescent="0.25">
      <c r="A19" s="187" t="s">
        <v>44</v>
      </c>
      <c r="B19" s="182"/>
      <c r="C19" s="144">
        <f>C17+C18</f>
        <v>2649.6</v>
      </c>
      <c r="D19" s="86"/>
      <c r="E19" s="86"/>
      <c r="F19" s="89"/>
    </row>
    <row r="20" spans="1:10" s="58" customFormat="1" ht="24.95" customHeight="1" x14ac:dyDescent="0.25">
      <c r="A20" s="91" t="s">
        <v>17</v>
      </c>
      <c r="B20" s="69"/>
      <c r="C20" s="144">
        <f>SUM(C12*6)</f>
        <v>5412.2999999999993</v>
      </c>
      <c r="D20" s="86"/>
      <c r="E20" s="86"/>
      <c r="F20" s="89"/>
    </row>
    <row r="21" spans="1:10" s="58" customFormat="1" ht="24.95" customHeight="1" x14ac:dyDescent="0.25">
      <c r="A21" s="91" t="s">
        <v>20</v>
      </c>
      <c r="B21" s="69"/>
      <c r="C21" s="155">
        <f>SUM(C19:C20)</f>
        <v>8061.9</v>
      </c>
      <c r="D21" s="86"/>
      <c r="E21" s="86"/>
      <c r="F21" s="92"/>
    </row>
    <row r="22" spans="1:10" s="58" customFormat="1" ht="24.95" customHeight="1" x14ac:dyDescent="0.25">
      <c r="A22" s="93"/>
      <c r="B22" s="66"/>
      <c r="C22" s="66"/>
      <c r="D22" s="66" t="s">
        <v>21</v>
      </c>
      <c r="E22" s="66"/>
      <c r="F22" s="67"/>
    </row>
    <row r="23" spans="1:10" s="58" customFormat="1" ht="24.95" customHeight="1" x14ac:dyDescent="0.25">
      <c r="A23" s="188" t="s">
        <v>49</v>
      </c>
      <c r="B23" s="189"/>
      <c r="C23" s="189"/>
      <c r="D23" s="189"/>
      <c r="E23" s="189"/>
      <c r="F23" s="67"/>
    </row>
    <row r="24" spans="1:10" s="58" customFormat="1" ht="24.95" customHeight="1" x14ac:dyDescent="0.25">
      <c r="A24" s="193" t="s">
        <v>29</v>
      </c>
      <c r="B24" s="194"/>
      <c r="C24" s="194"/>
      <c r="D24" s="195"/>
      <c r="E24" s="151">
        <f>SUM('PMEF-JV Y PMEF-GJ'!E24)</f>
        <v>43692.955900000001</v>
      </c>
      <c r="F24" s="89"/>
      <c r="H24" s="94"/>
      <c r="I24" s="94"/>
    </row>
    <row r="25" spans="1:10" s="58" customFormat="1" ht="24.95" customHeight="1" x14ac:dyDescent="0.25">
      <c r="A25" s="193" t="s">
        <v>46</v>
      </c>
      <c r="B25" s="194"/>
      <c r="C25" s="194"/>
      <c r="D25" s="195"/>
      <c r="E25" s="151">
        <f>SUM('PMEF-JV Y PMEF-GJ'!E25)</f>
        <v>39720.880100000002</v>
      </c>
      <c r="F25" s="89"/>
      <c r="H25" s="94"/>
      <c r="I25" s="94"/>
    </row>
    <row r="26" spans="1:10" s="58" customFormat="1" ht="24.95" customHeight="1" x14ac:dyDescent="0.25">
      <c r="A26" s="193" t="s">
        <v>30</v>
      </c>
      <c r="B26" s="194"/>
      <c r="C26" s="194"/>
      <c r="D26" s="195"/>
      <c r="E26" s="151">
        <f>SUM('PMEF-JV Y PMEF-GJ'!E26)</f>
        <v>31776.708149999999</v>
      </c>
      <c r="F26" s="89"/>
      <c r="G26" s="94"/>
      <c r="H26" s="94"/>
      <c r="I26" s="94"/>
    </row>
    <row r="27" spans="1:10" s="58" customFormat="1" ht="24.95" customHeight="1" x14ac:dyDescent="0.25">
      <c r="A27" s="193" t="s">
        <v>37</v>
      </c>
      <c r="B27" s="194"/>
      <c r="C27" s="194"/>
      <c r="D27" s="195"/>
      <c r="E27" s="151">
        <f>SUM('PMEF-JV Y PMEF-GJ'!E27)</f>
        <v>31776.708149999999</v>
      </c>
      <c r="F27" s="89"/>
      <c r="G27" s="94"/>
      <c r="H27" s="94"/>
      <c r="I27" s="94"/>
    </row>
    <row r="28" spans="1:10" s="58" customFormat="1" ht="24.95" customHeight="1" x14ac:dyDescent="0.25">
      <c r="A28" s="187" t="s">
        <v>7</v>
      </c>
      <c r="B28" s="196"/>
      <c r="C28" s="196"/>
      <c r="D28" s="182"/>
      <c r="E28" s="151">
        <f>SUM('PMEF-JV Y PMEF-GJ'!E28)</f>
        <v>21587.432625000001</v>
      </c>
      <c r="F28" s="89"/>
      <c r="H28" s="94"/>
      <c r="I28" s="94"/>
    </row>
    <row r="29" spans="1:10" s="58" customFormat="1" x14ac:dyDescent="0.25">
      <c r="A29" s="95"/>
      <c r="B29" s="66"/>
      <c r="C29" s="96"/>
      <c r="D29" s="96"/>
      <c r="E29" s="96"/>
      <c r="F29" s="89"/>
      <c r="I29" s="94"/>
      <c r="J29" s="94"/>
    </row>
    <row r="30" spans="1:10" s="58" customFormat="1" ht="15.75" thickBot="1" x14ac:dyDescent="0.3">
      <c r="A30" s="93"/>
      <c r="B30" s="66"/>
      <c r="C30" s="66"/>
      <c r="D30" s="66"/>
      <c r="E30" s="66"/>
      <c r="F30" s="67"/>
    </row>
    <row r="31" spans="1:10" s="97" customFormat="1" ht="26.25" customHeight="1" thickBot="1" x14ac:dyDescent="0.3">
      <c r="A31" s="200" t="s">
        <v>15</v>
      </c>
      <c r="B31" s="201"/>
      <c r="C31" s="201"/>
      <c r="D31" s="202"/>
      <c r="E31" s="203">
        <v>1</v>
      </c>
      <c r="F31" s="204"/>
      <c r="I31" s="98"/>
    </row>
    <row r="32" spans="1:10" s="101" customFormat="1" x14ac:dyDescent="0.25">
      <c r="A32" s="95"/>
      <c r="B32" s="66"/>
      <c r="C32" s="66"/>
      <c r="D32" s="66"/>
      <c r="E32" s="99"/>
      <c r="F32" s="100"/>
    </row>
    <row r="33" spans="1:8" s="58" customFormat="1" ht="17.25" customHeight="1" x14ac:dyDescent="0.25">
      <c r="A33" s="197" t="s">
        <v>33</v>
      </c>
      <c r="B33" s="198"/>
      <c r="C33" s="198"/>
      <c r="D33" s="198"/>
      <c r="E33" s="198"/>
      <c r="F33" s="199"/>
    </row>
    <row r="34" spans="1:8" s="58" customFormat="1" ht="36" customHeight="1" x14ac:dyDescent="0.25">
      <c r="A34" s="102" t="s">
        <v>22</v>
      </c>
      <c r="B34" s="103" t="s">
        <v>0</v>
      </c>
      <c r="C34" s="103" t="s">
        <v>1</v>
      </c>
      <c r="D34" s="103" t="s">
        <v>16</v>
      </c>
      <c r="E34" s="103" t="s">
        <v>17</v>
      </c>
      <c r="F34" s="104" t="s">
        <v>10</v>
      </c>
      <c r="H34" s="94"/>
    </row>
    <row r="35" spans="1:8" s="52" customFormat="1" ht="2.25" customHeight="1" x14ac:dyDescent="0.25">
      <c r="A35" s="105">
        <v>1</v>
      </c>
      <c r="B35" s="106">
        <f>$E$31*C5*1920</f>
        <v>4128</v>
      </c>
      <c r="C35" s="106">
        <f>$E$31*C6*1920</f>
        <v>1171.2</v>
      </c>
      <c r="D35" s="106">
        <f>B35+C35</f>
        <v>5299.2</v>
      </c>
      <c r="E35" s="106">
        <f>$E$31*C13</f>
        <v>10868.1</v>
      </c>
      <c r="F35" s="107">
        <f>D35+E35</f>
        <v>16167.3</v>
      </c>
    </row>
    <row r="36" spans="1:8" s="52" customFormat="1" ht="24.95" customHeight="1" x14ac:dyDescent="0.25">
      <c r="A36" s="46"/>
      <c r="B36" s="21">
        <f>SUBTOTAL(109,B35:B35)</f>
        <v>4128</v>
      </c>
      <c r="C36" s="21">
        <f>SUBTOTAL(109,C35:C35)</f>
        <v>1171.2</v>
      </c>
      <c r="D36" s="21">
        <f>SUBTOTAL(109,D35:D35)</f>
        <v>5299.2</v>
      </c>
      <c r="E36" s="21">
        <f>SUBTOTAL(109,E35:E35)</f>
        <v>10868.1</v>
      </c>
      <c r="F36" s="47">
        <f>SUBTOTAL(109,F35:F35)</f>
        <v>16167.3</v>
      </c>
      <c r="G36" s="108"/>
      <c r="H36" s="108"/>
    </row>
    <row r="37" spans="1:8" s="52" customFormat="1" ht="18" customHeight="1" thickBot="1" x14ac:dyDescent="0.3">
      <c r="A37" s="53"/>
      <c r="B37" s="54"/>
      <c r="C37" s="54"/>
      <c r="D37" s="54"/>
      <c r="E37" s="54"/>
      <c r="F37" s="55"/>
    </row>
    <row r="38" spans="1:8" s="58" customFormat="1" ht="24.95" customHeight="1" thickTop="1" x14ac:dyDescent="0.25">
      <c r="A38" s="190" t="s">
        <v>34</v>
      </c>
      <c r="B38" s="191"/>
      <c r="C38" s="191"/>
      <c r="D38" s="191"/>
      <c r="E38" s="191"/>
      <c r="F38" s="192"/>
      <c r="G38" s="94"/>
      <c r="H38" s="94"/>
    </row>
    <row r="39" spans="1:8" s="58" customFormat="1" x14ac:dyDescent="0.25">
      <c r="A39" s="102"/>
      <c r="B39" s="103" t="s">
        <v>0</v>
      </c>
      <c r="C39" s="103" t="s">
        <v>1</v>
      </c>
      <c r="D39" s="103" t="s">
        <v>16</v>
      </c>
      <c r="E39" s="103" t="s">
        <v>17</v>
      </c>
      <c r="F39" s="104" t="s">
        <v>10</v>
      </c>
    </row>
    <row r="40" spans="1:8" s="52" customFormat="1" ht="2.25" customHeight="1" thickBot="1" x14ac:dyDescent="0.3">
      <c r="A40" s="109">
        <v>1</v>
      </c>
      <c r="B40" s="106">
        <f>$E$31*$C$5*1440</f>
        <v>3096</v>
      </c>
      <c r="C40" s="106">
        <f>$E$31*$C$6*1440</f>
        <v>878.4</v>
      </c>
      <c r="D40" s="106">
        <f>B40+C40</f>
        <v>3974.4</v>
      </c>
      <c r="E40" s="106">
        <f>$E$31*C14</f>
        <v>8161.95</v>
      </c>
      <c r="F40" s="107">
        <f>D40+E40</f>
        <v>12136.35</v>
      </c>
    </row>
    <row r="41" spans="1:8" ht="23.25" customHeight="1" thickTop="1" thickBot="1" x14ac:dyDescent="0.3">
      <c r="A41" s="110"/>
      <c r="B41" s="111">
        <f>SUM(B40:B40)</f>
        <v>3096</v>
      </c>
      <c r="C41" s="112">
        <f>SUM(C40:C40)</f>
        <v>878.4</v>
      </c>
      <c r="D41" s="112">
        <f>SUM(D40:D40)</f>
        <v>3974.4</v>
      </c>
      <c r="E41" s="112">
        <f>SUM(E40:E40)</f>
        <v>8161.95</v>
      </c>
      <c r="F41" s="113">
        <f>SUM(F40:F40)</f>
        <v>12136.35</v>
      </c>
    </row>
  </sheetData>
  <mergeCells count="17">
    <mergeCell ref="A38:F38"/>
    <mergeCell ref="A26:D26"/>
    <mergeCell ref="A27:D27"/>
    <mergeCell ref="A28:D28"/>
    <mergeCell ref="A33:F33"/>
    <mergeCell ref="A23:E23"/>
    <mergeCell ref="A31:D31"/>
    <mergeCell ref="E31:F31"/>
    <mergeCell ref="A24:D24"/>
    <mergeCell ref="A25:D25"/>
    <mergeCell ref="A14:B14"/>
    <mergeCell ref="A2:F2"/>
    <mergeCell ref="A5:A6"/>
    <mergeCell ref="A19:B19"/>
    <mergeCell ref="A16:C16"/>
    <mergeCell ref="A8:C8"/>
    <mergeCell ref="A13:B13"/>
  </mergeCells>
  <phoneticPr fontId="10" type="noConversion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PMEF-JV Y PMEF-GJ</vt:lpstr>
      <vt:lpstr>PMEF-MY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GREMELS -, MONICA ERIKA</dc:creator>
  <cp:keywords/>
  <dc:description/>
  <cp:lastModifiedBy>GREMELS -, MONICA ERIKA</cp:lastModifiedBy>
  <cp:lastPrinted>2018-07-06T07:31:34Z</cp:lastPrinted>
  <dcterms:created xsi:type="dcterms:W3CDTF">2009-11-08T17:04:34Z</dcterms:created>
  <dcterms:modified xsi:type="dcterms:W3CDTF">2018-11-16T13:46:24Z</dcterms:modified>
  <cp:category/>
</cp:coreProperties>
</file>